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202300"/>
  <mc:AlternateContent xmlns:mc="http://schemas.openxmlformats.org/markup-compatibility/2006">
    <mc:Choice Requires="x15">
      <x15ac:absPath xmlns:x15ac="http://schemas.microsoft.com/office/spreadsheetml/2010/11/ac" url="G:\.shortcut-targets-by-id\0B-68_HgRcw5sYmV0SkVvR01HSWs\1.IMPLEMENTAÇÕES\TEX CAPITAL\MS_0363\3. Soluções\3. Processo Assessoria\2. Registros e documentos\"/>
    </mc:Choice>
  </mc:AlternateContent>
  <xr:revisionPtr revIDLastSave="0" documentId="13_ncr:1_{6CB91A49-813C-40FD-9995-104EE458A95B}" xr6:coauthVersionLast="47" xr6:coauthVersionMax="47" xr10:uidLastSave="{00000000-0000-0000-0000-000000000000}"/>
  <bookViews>
    <workbookView xWindow="-108" yWindow="-108" windowWidth="23256" windowHeight="12456" tabRatio="911" firstSheet="2" activeTab="13" xr2:uid="{EB20C043-7D41-493E-A211-597930EECF35}"/>
  </bookViews>
  <sheets>
    <sheet name="BaseSafra" sheetId="13" r:id="rId1"/>
    <sheet name="Cadastro de Itens" sheetId="12" r:id="rId2"/>
    <sheet name="Cadastro" sheetId="2" r:id="rId3"/>
    <sheet name="Overview" sheetId="14" r:id="rId4"/>
    <sheet name="Crédito" sheetId="3" r:id="rId5"/>
    <sheet name="Fornecedores" sheetId="8" r:id="rId6"/>
    <sheet name="Ativos" sheetId="5" r:id="rId7"/>
    <sheet name="Passivos" sheetId="6" r:id="rId8"/>
    <sheet name="Safra" sheetId="4" r:id="rId9"/>
    <sheet name="Planilha1" sheetId="11" state="hidden" r:id="rId10"/>
    <sheet name="Custo Safra" sheetId="17" r:id="rId11"/>
    <sheet name="Endividamento" sheetId="7" r:id="rId12"/>
    <sheet name="Garantias" sheetId="18" r:id="rId13"/>
    <sheet name="Diagnóstico" sheetId="1" r:id="rId14"/>
    <sheet name="DRE" sheetId="15" r:id="rId15"/>
    <sheet name="RELATÓRIO" sheetId="10" state="hidden" r:id="rId16"/>
    <sheet name="BANCO" sheetId="16" r:id="rId17"/>
  </sheets>
  <definedNames>
    <definedName name="_xleta.AND" hidden="1" xlm="1">#NAME?</definedName>
    <definedName name="_xleta.AVERAGE" hidden="1" xlm="1">#NAME?</definedName>
    <definedName name="_xleta.IF" hidden="1" xlm="1">#NAME?</definedName>
    <definedName name="_xleta.MONTH" hidden="1" xlm="1">#NAME?</definedName>
    <definedName name="_xleta.N" hidden="1" xlm="1">#NAME?</definedName>
    <definedName name="_xleta.SUM" hidden="1" xlm="1">#NAME?</definedName>
    <definedName name="_xlnm.Print_Area" localSheetId="16">BANCO!$B$1:$N$441</definedName>
    <definedName name="_xlnm.Print_Area" localSheetId="15">RELATÓRIO!$B$2:$T$42,RELATÓRIO!$B$46:$T$86,RELATÓRIO!$B$88:$T$128,RELATÓRIO!$B$130:$T$170,RELATÓRIO!$B$172:$T$212,RELATÓRIO!$B$214:$T$245,RELATÓRIO!$B$247:$T$283,RELATÓRIO!$B$285:$T$321,RELATÓRIO!$B$323:$T$350,RELATÓRIO!$B$352:$T$379,RELATÓRIO!$B$381:$T$408,RELATÓRIO!$B$410:$T$443,RELATÓRIO!$B$445:$T$475,RELATÓRIO!$B$477:$T$507,RELATÓRIO!$B$509:$T$545,RELATÓRIO!$B$547:$T$583,RELATÓRIO!$B$585:$T$620,RELATÓRIO!$B$622:$T$657,RELATÓRIO!$B$659:$T$698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4" i="1" l="1"/>
  <c r="K86" i="15" s="1"/>
  <c r="G23" i="1"/>
  <c r="H23" i="1" s="1"/>
  <c r="I23" i="1" s="1"/>
  <c r="J23" i="1" s="1"/>
  <c r="K23" i="1" s="1"/>
  <c r="L23" i="1" s="1"/>
  <c r="M23" i="1" s="1"/>
  <c r="N23" i="1" s="1"/>
  <c r="O23" i="1" s="1"/>
  <c r="N18" i="15" s="1"/>
  <c r="N42" i="15" s="1"/>
  <c r="N70" i="15" s="1"/>
  <c r="N82" i="15" s="1"/>
  <c r="N94" i="15" s="1"/>
  <c r="N106" i="15" s="1"/>
  <c r="F66" i="17"/>
  <c r="R24" i="17"/>
  <c r="R25" i="17"/>
  <c r="R26" i="17"/>
  <c r="R27" i="17"/>
  <c r="R28" i="17"/>
  <c r="R29" i="17"/>
  <c r="R30" i="17"/>
  <c r="R31" i="17"/>
  <c r="R32" i="17"/>
  <c r="R33" i="17"/>
  <c r="R34" i="17"/>
  <c r="R35" i="17"/>
  <c r="R36" i="17"/>
  <c r="R37" i="17"/>
  <c r="R38" i="17"/>
  <c r="R39" i="17"/>
  <c r="R40" i="17"/>
  <c r="R41" i="17"/>
  <c r="R42" i="17"/>
  <c r="R43" i="17"/>
  <c r="R88" i="17"/>
  <c r="R87" i="17"/>
  <c r="R86" i="17"/>
  <c r="R71" i="17"/>
  <c r="R70" i="17"/>
  <c r="R69" i="17"/>
  <c r="R68" i="17"/>
  <c r="R67" i="17"/>
  <c r="Q66" i="17"/>
  <c r="P66" i="17"/>
  <c r="O66" i="17"/>
  <c r="N66" i="17"/>
  <c r="M66" i="17"/>
  <c r="L66" i="17"/>
  <c r="K66" i="17"/>
  <c r="J66" i="17"/>
  <c r="I66" i="17"/>
  <c r="H66" i="17"/>
  <c r="G66" i="17"/>
  <c r="N20" i="17"/>
  <c r="O20" i="17"/>
  <c r="P20" i="17"/>
  <c r="Q20" i="17"/>
  <c r="F20" i="17"/>
  <c r="R62" i="17"/>
  <c r="R61" i="17"/>
  <c r="R60" i="17"/>
  <c r="R45" i="17"/>
  <c r="R44" i="17"/>
  <c r="R23" i="17"/>
  <c r="R22" i="17"/>
  <c r="R21" i="17"/>
  <c r="M20" i="17"/>
  <c r="L20" i="17"/>
  <c r="K20" i="17"/>
  <c r="J20" i="17"/>
  <c r="I20" i="17"/>
  <c r="H20" i="17"/>
  <c r="G20" i="17"/>
  <c r="EB22" i="7"/>
  <c r="EA22" i="7"/>
  <c r="DZ22" i="7"/>
  <c r="DY22" i="7"/>
  <c r="DV22" i="7"/>
  <c r="DU22" i="7"/>
  <c r="DT22" i="7"/>
  <c r="DS22" i="7"/>
  <c r="DR22" i="7"/>
  <c r="DO22" i="7"/>
  <c r="DN22" i="7"/>
  <c r="DM22" i="7"/>
  <c r="DL22" i="7"/>
  <c r="DK22" i="7"/>
  <c r="DH22" i="7"/>
  <c r="DG22" i="7"/>
  <c r="DF22" i="7"/>
  <c r="DE22" i="7"/>
  <c r="DD22" i="7"/>
  <c r="DA22" i="7"/>
  <c r="CZ22" i="7"/>
  <c r="CY22" i="7"/>
  <c r="CX22" i="7"/>
  <c r="CW22" i="7"/>
  <c r="CT22" i="7"/>
  <c r="CS22" i="7"/>
  <c r="CR22" i="7"/>
  <c r="CQ22" i="7"/>
  <c r="CP22" i="7"/>
  <c r="CM22" i="7"/>
  <c r="CL22" i="7"/>
  <c r="CK22" i="7"/>
  <c r="CJ22" i="7"/>
  <c r="CI22" i="7"/>
  <c r="CF22" i="7"/>
  <c r="CE22" i="7"/>
  <c r="CD22" i="7"/>
  <c r="CC22" i="7"/>
  <c r="CB22" i="7"/>
  <c r="BY22" i="7"/>
  <c r="BX22" i="7"/>
  <c r="BW22" i="7"/>
  <c r="BV22" i="7"/>
  <c r="BU22" i="7"/>
  <c r="BR22" i="7"/>
  <c r="BQ22" i="7"/>
  <c r="BP22" i="7"/>
  <c r="BO22" i="7"/>
  <c r="BN22" i="7"/>
  <c r="BK22" i="7"/>
  <c r="BJ22" i="7"/>
  <c r="BI22" i="7"/>
  <c r="BH22" i="7"/>
  <c r="BG22" i="7"/>
  <c r="BD22" i="7"/>
  <c r="BC22" i="7"/>
  <c r="BB22" i="7"/>
  <c r="BA22" i="7"/>
  <c r="AZ22" i="7"/>
  <c r="AW22" i="7"/>
  <c r="AV22" i="7"/>
  <c r="AU22" i="7"/>
  <c r="AT22" i="7"/>
  <c r="AS22" i="7"/>
  <c r="AP22" i="7"/>
  <c r="AO22" i="7"/>
  <c r="AN22" i="7"/>
  <c r="AM22" i="7"/>
  <c r="AL22" i="7"/>
  <c r="AI22" i="7"/>
  <c r="AH22" i="7"/>
  <c r="AG22" i="7"/>
  <c r="AX29" i="6"/>
  <c r="X647" i="4"/>
  <c r="X646" i="4"/>
  <c r="X645" i="4"/>
  <c r="X644" i="4"/>
  <c r="X641" i="4"/>
  <c r="X637" i="4"/>
  <c r="W647" i="4"/>
  <c r="W646" i="4"/>
  <c r="W645" i="4"/>
  <c r="W644" i="4"/>
  <c r="W641" i="4"/>
  <c r="W637" i="4"/>
  <c r="V647" i="4"/>
  <c r="V646" i="4"/>
  <c r="V645" i="4"/>
  <c r="V644" i="4"/>
  <c r="V641" i="4"/>
  <c r="V637" i="4"/>
  <c r="U647" i="4"/>
  <c r="U646" i="4"/>
  <c r="U645" i="4"/>
  <c r="U644" i="4"/>
  <c r="U641" i="4"/>
  <c r="U637" i="4"/>
  <c r="T647" i="4"/>
  <c r="T646" i="4"/>
  <c r="T645" i="4"/>
  <c r="T644" i="4"/>
  <c r="T641" i="4"/>
  <c r="T637" i="4"/>
  <c r="S647" i="4"/>
  <c r="S646" i="4"/>
  <c r="S645" i="4"/>
  <c r="S644" i="4"/>
  <c r="S641" i="4"/>
  <c r="S637" i="4"/>
  <c r="R647" i="4"/>
  <c r="R646" i="4"/>
  <c r="R645" i="4"/>
  <c r="R644" i="4"/>
  <c r="R641" i="4"/>
  <c r="R637" i="4"/>
  <c r="Q647" i="4"/>
  <c r="Q646" i="4"/>
  <c r="Q645" i="4"/>
  <c r="Q644" i="4"/>
  <c r="Q641" i="4"/>
  <c r="Q637" i="4"/>
  <c r="P647" i="4"/>
  <c r="P646" i="4"/>
  <c r="P645" i="4"/>
  <c r="P644" i="4"/>
  <c r="P641" i="4"/>
  <c r="P637" i="4"/>
  <c r="O647" i="4"/>
  <c r="O646" i="4"/>
  <c r="O645" i="4"/>
  <c r="O644" i="4"/>
  <c r="O641" i="4"/>
  <c r="O637" i="4"/>
  <c r="N647" i="4"/>
  <c r="N646" i="4"/>
  <c r="N645" i="4"/>
  <c r="N644" i="4"/>
  <c r="N641" i="4"/>
  <c r="N637" i="4"/>
  <c r="M647" i="4"/>
  <c r="M646" i="4"/>
  <c r="M645" i="4"/>
  <c r="M644" i="4"/>
  <c r="M641" i="4"/>
  <c r="M637" i="4"/>
  <c r="L647" i="4"/>
  <c r="L646" i="4"/>
  <c r="L645" i="4"/>
  <c r="L644" i="4"/>
  <c r="L641" i="4"/>
  <c r="L637" i="4"/>
  <c r="K647" i="4"/>
  <c r="K646" i="4"/>
  <c r="K645" i="4"/>
  <c r="K644" i="4"/>
  <c r="K641" i="4"/>
  <c r="K637" i="4"/>
  <c r="J647" i="4"/>
  <c r="J646" i="4"/>
  <c r="J645" i="4"/>
  <c r="J644" i="4"/>
  <c r="J641" i="4"/>
  <c r="J637" i="4"/>
  <c r="X72" i="4"/>
  <c r="X71" i="4"/>
  <c r="X70" i="4"/>
  <c r="X69" i="4"/>
  <c r="X66" i="4"/>
  <c r="X62" i="4"/>
  <c r="W72" i="4"/>
  <c r="W71" i="4"/>
  <c r="O304" i="10" s="1"/>
  <c r="W70" i="4"/>
  <c r="W69" i="4"/>
  <c r="W66" i="4"/>
  <c r="W62" i="4"/>
  <c r="V72" i="4"/>
  <c r="V71" i="4"/>
  <c r="V70" i="4"/>
  <c r="V69" i="4"/>
  <c r="V66" i="4"/>
  <c r="V62" i="4"/>
  <c r="U72" i="4"/>
  <c r="U71" i="4"/>
  <c r="U70" i="4"/>
  <c r="U69" i="4"/>
  <c r="U66" i="4"/>
  <c r="U62" i="4"/>
  <c r="T72" i="4"/>
  <c r="T71" i="4"/>
  <c r="T70" i="4"/>
  <c r="T69" i="4"/>
  <c r="T66" i="4"/>
  <c r="T62" i="4"/>
  <c r="S72" i="4"/>
  <c r="S71" i="4"/>
  <c r="S70" i="4"/>
  <c r="S69" i="4"/>
  <c r="S66" i="4"/>
  <c r="S62" i="4"/>
  <c r="R72" i="4"/>
  <c r="R71" i="4"/>
  <c r="R70" i="4"/>
  <c r="R69" i="4"/>
  <c r="R66" i="4"/>
  <c r="R62" i="4"/>
  <c r="Q72" i="4"/>
  <c r="Q71" i="4"/>
  <c r="K304" i="10" s="1"/>
  <c r="Q70" i="4"/>
  <c r="Q69" i="4"/>
  <c r="Q66" i="4"/>
  <c r="Q62" i="4"/>
  <c r="P72" i="4"/>
  <c r="P71" i="4"/>
  <c r="P70" i="4"/>
  <c r="P69" i="4"/>
  <c r="P66" i="4"/>
  <c r="P62" i="4"/>
  <c r="O72" i="4"/>
  <c r="O71" i="4"/>
  <c r="O70" i="4"/>
  <c r="O69" i="4"/>
  <c r="O66" i="4"/>
  <c r="O62" i="4"/>
  <c r="N72" i="4"/>
  <c r="N71" i="4"/>
  <c r="N70" i="4"/>
  <c r="N69" i="4"/>
  <c r="N66" i="4"/>
  <c r="I299" i="10" s="1"/>
  <c r="N62" i="4"/>
  <c r="M72" i="4"/>
  <c r="M71" i="4"/>
  <c r="M70" i="4"/>
  <c r="M69" i="4"/>
  <c r="M66" i="4"/>
  <c r="M62" i="4"/>
  <c r="L72" i="4"/>
  <c r="L71" i="4"/>
  <c r="L70" i="4"/>
  <c r="L69" i="4"/>
  <c r="L66" i="4"/>
  <c r="L62" i="4"/>
  <c r="K72" i="4"/>
  <c r="K71" i="4"/>
  <c r="G304" i="10" s="1"/>
  <c r="K70" i="4"/>
  <c r="K69" i="4"/>
  <c r="K66" i="4"/>
  <c r="K62" i="4"/>
  <c r="J72" i="4"/>
  <c r="J71" i="4"/>
  <c r="J70" i="4"/>
  <c r="J69" i="4"/>
  <c r="J66" i="4"/>
  <c r="J62" i="4"/>
  <c r="X47" i="4"/>
  <c r="X46" i="4"/>
  <c r="X45" i="4"/>
  <c r="X44" i="4"/>
  <c r="X41" i="4"/>
  <c r="X37" i="4"/>
  <c r="W47" i="4"/>
  <c r="W46" i="4"/>
  <c r="W45" i="4"/>
  <c r="W44" i="4"/>
  <c r="W41" i="4"/>
  <c r="W37" i="4"/>
  <c r="O257" i="10" s="1"/>
  <c r="V47" i="4"/>
  <c r="V46" i="4"/>
  <c r="V45" i="4"/>
  <c r="V44" i="4"/>
  <c r="V41" i="4"/>
  <c r="V37" i="4"/>
  <c r="U47" i="4"/>
  <c r="U46" i="4"/>
  <c r="U45" i="4"/>
  <c r="U44" i="4"/>
  <c r="U41" i="4"/>
  <c r="U37" i="4"/>
  <c r="T47" i="4"/>
  <c r="T46" i="4"/>
  <c r="T45" i="4"/>
  <c r="T44" i="4"/>
  <c r="T41" i="4"/>
  <c r="T37" i="4"/>
  <c r="S47" i="4"/>
  <c r="S46" i="4"/>
  <c r="S45" i="4"/>
  <c r="S44" i="4"/>
  <c r="S41" i="4"/>
  <c r="S37" i="4"/>
  <c r="R47" i="4"/>
  <c r="R46" i="4"/>
  <c r="R45" i="4"/>
  <c r="R44" i="4"/>
  <c r="R41" i="4"/>
  <c r="R37" i="4"/>
  <c r="Q47" i="4"/>
  <c r="Q46" i="4"/>
  <c r="Q45" i="4"/>
  <c r="Q44" i="4"/>
  <c r="Q41" i="4"/>
  <c r="Q37" i="4"/>
  <c r="P47" i="4"/>
  <c r="P46" i="4"/>
  <c r="P45" i="4"/>
  <c r="P44" i="4"/>
  <c r="P41" i="4"/>
  <c r="P37" i="4"/>
  <c r="O47" i="4"/>
  <c r="O46" i="4"/>
  <c r="O45" i="4"/>
  <c r="O44" i="4"/>
  <c r="O41" i="4"/>
  <c r="O37" i="4"/>
  <c r="N47" i="4"/>
  <c r="N46" i="4"/>
  <c r="N45" i="4"/>
  <c r="N44" i="4"/>
  <c r="N41" i="4"/>
  <c r="N37" i="4"/>
  <c r="M47" i="4"/>
  <c r="M46" i="4"/>
  <c r="M45" i="4"/>
  <c r="M44" i="4"/>
  <c r="M41" i="4"/>
  <c r="M37" i="4"/>
  <c r="L47" i="4"/>
  <c r="L46" i="4"/>
  <c r="L45" i="4"/>
  <c r="L44" i="4"/>
  <c r="L41" i="4"/>
  <c r="L37" i="4"/>
  <c r="K47" i="4"/>
  <c r="K46" i="4"/>
  <c r="K45" i="4"/>
  <c r="K44" i="4"/>
  <c r="K41" i="4"/>
  <c r="K37" i="4"/>
  <c r="J47" i="4"/>
  <c r="J46" i="4"/>
  <c r="J45" i="4"/>
  <c r="J44" i="4"/>
  <c r="J41" i="4"/>
  <c r="J37" i="4"/>
  <c r="BI20" i="7"/>
  <c r="BB20" i="7" s="1"/>
  <c r="AU20" i="7" s="1"/>
  <c r="AN20" i="7" s="1"/>
  <c r="AG20" i="7" s="1"/>
  <c r="K274" i="10"/>
  <c r="K272" i="10"/>
  <c r="I263" i="10"/>
  <c r="I257" i="10"/>
  <c r="G272" i="10"/>
  <c r="M851" i="4"/>
  <c r="N851" i="4"/>
  <c r="J787" i="4" s="1"/>
  <c r="O851" i="4"/>
  <c r="K787" i="4" s="1"/>
  <c r="K789" i="4" s="1"/>
  <c r="K790" i="4" s="1"/>
  <c r="P851" i="4"/>
  <c r="L787" i="4" s="1"/>
  <c r="L789" i="4" s="1"/>
  <c r="L790" i="4" s="1"/>
  <c r="Q851" i="4"/>
  <c r="M787" i="4" s="1"/>
  <c r="L337" i="10" s="1"/>
  <c r="R851" i="4"/>
  <c r="N787" i="4" s="1"/>
  <c r="S851" i="4"/>
  <c r="T851" i="4"/>
  <c r="U851" i="4"/>
  <c r="V851" i="4"/>
  <c r="W851" i="4"/>
  <c r="Q431" i="10" s="1"/>
  <c r="M847" i="4"/>
  <c r="N847" i="4"/>
  <c r="O847" i="4"/>
  <c r="P847" i="4"/>
  <c r="Q847" i="4"/>
  <c r="R847" i="4"/>
  <c r="S847" i="4"/>
  <c r="T847" i="4"/>
  <c r="O427" i="10" s="1"/>
  <c r="U847" i="4"/>
  <c r="V847" i="4"/>
  <c r="W847" i="4"/>
  <c r="M843" i="4"/>
  <c r="N843" i="4"/>
  <c r="O843" i="4"/>
  <c r="P843" i="4"/>
  <c r="Q843" i="4"/>
  <c r="R843" i="4"/>
  <c r="S843" i="4"/>
  <c r="T843" i="4"/>
  <c r="U843" i="4"/>
  <c r="V843" i="4"/>
  <c r="W843" i="4"/>
  <c r="M839" i="4"/>
  <c r="N839" i="4"/>
  <c r="O839" i="4"/>
  <c r="P839" i="4"/>
  <c r="Q839" i="4"/>
  <c r="M419" i="10" s="1"/>
  <c r="R839" i="4"/>
  <c r="S839" i="4"/>
  <c r="T839" i="4"/>
  <c r="O419" i="10" s="1"/>
  <c r="U839" i="4"/>
  <c r="V839" i="4"/>
  <c r="W839" i="4"/>
  <c r="X839" i="4"/>
  <c r="M834" i="4"/>
  <c r="N834" i="4"/>
  <c r="O834" i="4"/>
  <c r="P834" i="4"/>
  <c r="Q834" i="4"/>
  <c r="M788" i="4" s="1"/>
  <c r="R834" i="4"/>
  <c r="S834" i="4"/>
  <c r="T834" i="4"/>
  <c r="U834" i="4"/>
  <c r="V834" i="4"/>
  <c r="W834" i="4"/>
  <c r="X834" i="4"/>
  <c r="M819" i="4"/>
  <c r="N819" i="4"/>
  <c r="O819" i="4"/>
  <c r="P819" i="4"/>
  <c r="Q819" i="4"/>
  <c r="L391" i="10" s="1"/>
  <c r="R819" i="4"/>
  <c r="S819" i="4"/>
  <c r="T819" i="4"/>
  <c r="N391" i="10" s="1"/>
  <c r="U819" i="4"/>
  <c r="V819" i="4"/>
  <c r="W819" i="4"/>
  <c r="M813" i="4"/>
  <c r="N813" i="4"/>
  <c r="O813" i="4"/>
  <c r="P813" i="4"/>
  <c r="Q813" i="4"/>
  <c r="R813" i="4"/>
  <c r="S813" i="4"/>
  <c r="T813" i="4"/>
  <c r="U813" i="4"/>
  <c r="V813" i="4"/>
  <c r="W813" i="4"/>
  <c r="X813" i="4"/>
  <c r="M803" i="4"/>
  <c r="N803" i="4"/>
  <c r="J374" i="10" s="1"/>
  <c r="O803" i="4"/>
  <c r="P803" i="4"/>
  <c r="Q803" i="4"/>
  <c r="L374" i="10" s="1"/>
  <c r="R803" i="4"/>
  <c r="S803" i="4"/>
  <c r="T803" i="4"/>
  <c r="N374" i="10" s="1"/>
  <c r="U803" i="4"/>
  <c r="V803" i="4"/>
  <c r="W803" i="4"/>
  <c r="P374" i="10" s="1"/>
  <c r="X803" i="4"/>
  <c r="K265" i="10"/>
  <c r="G260" i="10"/>
  <c r="E631" i="10"/>
  <c r="R610" i="10"/>
  <c r="Q610" i="10"/>
  <c r="P610" i="10"/>
  <c r="R609" i="10"/>
  <c r="Q609" i="10"/>
  <c r="P609" i="10"/>
  <c r="P605" i="10"/>
  <c r="J610" i="10"/>
  <c r="J605" i="10"/>
  <c r="F610" i="10"/>
  <c r="F605" i="10"/>
  <c r="R601" i="10"/>
  <c r="P601" i="10"/>
  <c r="P597" i="10"/>
  <c r="J597" i="10"/>
  <c r="F597" i="10"/>
  <c r="Q577" i="10"/>
  <c r="R577" i="10"/>
  <c r="S577" i="10"/>
  <c r="Q575" i="10"/>
  <c r="R575" i="10"/>
  <c r="S575" i="10"/>
  <c r="Q573" i="10"/>
  <c r="R573" i="10"/>
  <c r="S573" i="10"/>
  <c r="P577" i="10"/>
  <c r="P575" i="10"/>
  <c r="P573" i="10"/>
  <c r="Q565" i="10"/>
  <c r="R565" i="10"/>
  <c r="S565" i="10"/>
  <c r="Q563" i="10"/>
  <c r="R563" i="10"/>
  <c r="S563" i="10"/>
  <c r="Q561" i="10"/>
  <c r="R561" i="10"/>
  <c r="S561" i="10"/>
  <c r="P565" i="10"/>
  <c r="P563" i="10"/>
  <c r="P561" i="10"/>
  <c r="M577" i="10"/>
  <c r="M575" i="10"/>
  <c r="M573" i="10"/>
  <c r="M571" i="10"/>
  <c r="M565" i="10"/>
  <c r="M563" i="10"/>
  <c r="M561" i="10"/>
  <c r="M559" i="10"/>
  <c r="D577" i="10"/>
  <c r="D575" i="10"/>
  <c r="D573" i="10"/>
  <c r="D571" i="10"/>
  <c r="M569" i="10"/>
  <c r="M557" i="10"/>
  <c r="D569" i="10"/>
  <c r="D565" i="10"/>
  <c r="D563" i="10"/>
  <c r="D561" i="10"/>
  <c r="D559" i="10"/>
  <c r="D557" i="10"/>
  <c r="Q539" i="10"/>
  <c r="R539" i="10"/>
  <c r="S539" i="10"/>
  <c r="P539" i="10"/>
  <c r="M539" i="10"/>
  <c r="M537" i="10"/>
  <c r="M535" i="10"/>
  <c r="M533" i="10"/>
  <c r="M531" i="10"/>
  <c r="M529" i="10"/>
  <c r="M527" i="10"/>
  <c r="M525" i="10"/>
  <c r="M523" i="10"/>
  <c r="M521" i="10"/>
  <c r="D539" i="10"/>
  <c r="D537" i="10"/>
  <c r="D535" i="10"/>
  <c r="D533" i="10"/>
  <c r="D531" i="10"/>
  <c r="D529" i="10"/>
  <c r="D527" i="10"/>
  <c r="D525" i="10"/>
  <c r="D523" i="10"/>
  <c r="D521" i="10"/>
  <c r="F86" i="15"/>
  <c r="H575" i="10" s="1"/>
  <c r="G86" i="15"/>
  <c r="I575" i="10" s="1"/>
  <c r="H86" i="15"/>
  <c r="J575" i="10" s="1"/>
  <c r="I86" i="15"/>
  <c r="J86" i="15"/>
  <c r="L86" i="15"/>
  <c r="M86" i="15"/>
  <c r="N86" i="15"/>
  <c r="E86" i="15"/>
  <c r="G575" i="10" s="1"/>
  <c r="F58" i="15"/>
  <c r="Q535" i="10" s="1"/>
  <c r="G58" i="15"/>
  <c r="R535" i="10" s="1"/>
  <c r="H58" i="15"/>
  <c r="S535" i="10" s="1"/>
  <c r="I58" i="15"/>
  <c r="J58" i="15"/>
  <c r="K58" i="15"/>
  <c r="L58" i="15"/>
  <c r="M58" i="15"/>
  <c r="N58" i="15"/>
  <c r="E58" i="15"/>
  <c r="P535" i="10" s="1"/>
  <c r="F54" i="15"/>
  <c r="Q531" i="10" s="1"/>
  <c r="G54" i="15"/>
  <c r="R531" i="10" s="1"/>
  <c r="H54" i="15"/>
  <c r="S531" i="10" s="1"/>
  <c r="I54" i="15"/>
  <c r="J54" i="15"/>
  <c r="K54" i="15"/>
  <c r="L54" i="15"/>
  <c r="M54" i="15"/>
  <c r="N54" i="15"/>
  <c r="E54" i="15"/>
  <c r="P531" i="10" s="1"/>
  <c r="F52" i="15"/>
  <c r="Q529" i="10" s="1"/>
  <c r="G52" i="15"/>
  <c r="R529" i="10" s="1"/>
  <c r="H52" i="15"/>
  <c r="S529" i="10" s="1"/>
  <c r="I52" i="15"/>
  <c r="J52" i="15"/>
  <c r="K52" i="15"/>
  <c r="L52" i="15"/>
  <c r="M52" i="15"/>
  <c r="N52" i="15"/>
  <c r="E52" i="15"/>
  <c r="P529" i="10" s="1"/>
  <c r="F48" i="15"/>
  <c r="G48" i="15"/>
  <c r="H48" i="15"/>
  <c r="I48" i="15"/>
  <c r="J48" i="15"/>
  <c r="K48" i="15"/>
  <c r="L48" i="15"/>
  <c r="M48" i="15"/>
  <c r="N48" i="15"/>
  <c r="E48" i="15"/>
  <c r="F44" i="15"/>
  <c r="Q523" i="10" s="1"/>
  <c r="G44" i="15"/>
  <c r="R523" i="10" s="1"/>
  <c r="H44" i="15"/>
  <c r="S523" i="10" s="1"/>
  <c r="I44" i="15"/>
  <c r="J44" i="15"/>
  <c r="K44" i="15"/>
  <c r="L44" i="15"/>
  <c r="M44" i="15"/>
  <c r="N44" i="15"/>
  <c r="E44" i="15"/>
  <c r="F34" i="15"/>
  <c r="F74" i="15" s="1"/>
  <c r="H563" i="10" s="1"/>
  <c r="G34" i="15"/>
  <c r="G74" i="15" s="1"/>
  <c r="I563" i="10" s="1"/>
  <c r="H34" i="15"/>
  <c r="H74" i="15" s="1"/>
  <c r="J563" i="10" s="1"/>
  <c r="I34" i="15"/>
  <c r="I74" i="15" s="1"/>
  <c r="J34" i="15"/>
  <c r="J74" i="15" s="1"/>
  <c r="K34" i="15"/>
  <c r="K74" i="15" s="1"/>
  <c r="L34" i="15"/>
  <c r="L74" i="15" s="1"/>
  <c r="M34" i="15"/>
  <c r="M74" i="15" s="1"/>
  <c r="N34" i="15"/>
  <c r="N74" i="15" s="1"/>
  <c r="E34" i="15"/>
  <c r="G537" i="10" s="1"/>
  <c r="F30" i="15"/>
  <c r="H533" i="10" s="1"/>
  <c r="G30" i="15"/>
  <c r="I533" i="10" s="1"/>
  <c r="H30" i="15"/>
  <c r="J533" i="10" s="1"/>
  <c r="I30" i="15"/>
  <c r="J30" i="15"/>
  <c r="K30" i="15"/>
  <c r="L30" i="15"/>
  <c r="M30" i="15"/>
  <c r="N30" i="15"/>
  <c r="E30" i="15"/>
  <c r="G533" i="10" s="1"/>
  <c r="F22" i="15"/>
  <c r="H525" i="10" s="1"/>
  <c r="G22" i="15"/>
  <c r="G46" i="15" s="1"/>
  <c r="R525" i="10" s="1"/>
  <c r="H22" i="15"/>
  <c r="I22" i="15"/>
  <c r="I46" i="15" s="1"/>
  <c r="J22" i="15"/>
  <c r="J46" i="15" s="1"/>
  <c r="K22" i="15"/>
  <c r="K46" i="15" s="1"/>
  <c r="L22" i="15"/>
  <c r="L46" i="15" s="1"/>
  <c r="M22" i="15"/>
  <c r="M46" i="15" s="1"/>
  <c r="M50" i="15" s="1"/>
  <c r="M56" i="15" s="1"/>
  <c r="M60" i="15" s="1"/>
  <c r="M72" i="15" s="1"/>
  <c r="M76" i="15" s="1"/>
  <c r="M84" i="15" s="1"/>
  <c r="M88" i="15" s="1"/>
  <c r="N22" i="15"/>
  <c r="N46" i="15" s="1"/>
  <c r="N50" i="15" s="1"/>
  <c r="N56" i="15" s="1"/>
  <c r="N60" i="15" s="1"/>
  <c r="N72" i="15" s="1"/>
  <c r="N76" i="15" s="1"/>
  <c r="N84" i="15" s="1"/>
  <c r="N88" i="15" s="1"/>
  <c r="E22" i="15"/>
  <c r="G525" i="10" s="1"/>
  <c r="F26" i="15"/>
  <c r="H529" i="10" s="1"/>
  <c r="G26" i="15"/>
  <c r="I529" i="10" s="1"/>
  <c r="H26" i="15"/>
  <c r="J529" i="10" s="1"/>
  <c r="I26" i="15"/>
  <c r="J26" i="15"/>
  <c r="K26" i="15"/>
  <c r="L26" i="15"/>
  <c r="M26" i="15"/>
  <c r="N26" i="15"/>
  <c r="E26" i="15"/>
  <c r="G529" i="10" s="1"/>
  <c r="F20" i="15"/>
  <c r="H523" i="10" s="1"/>
  <c r="G20" i="15"/>
  <c r="I523" i="10" s="1"/>
  <c r="H20" i="15"/>
  <c r="J523" i="10" s="1"/>
  <c r="I20" i="15"/>
  <c r="J20" i="15"/>
  <c r="K20" i="15"/>
  <c r="L20" i="15"/>
  <c r="M20" i="15"/>
  <c r="N20" i="15"/>
  <c r="E20" i="15"/>
  <c r="G523" i="10" s="1"/>
  <c r="N489" i="10"/>
  <c r="G495" i="10"/>
  <c r="G489" i="10"/>
  <c r="G490" i="10"/>
  <c r="G491" i="10"/>
  <c r="G492" i="10"/>
  <c r="G493" i="10"/>
  <c r="G488" i="10"/>
  <c r="N486" i="10"/>
  <c r="G486" i="10"/>
  <c r="G457" i="10"/>
  <c r="G458" i="10"/>
  <c r="G459" i="10"/>
  <c r="G460" i="10"/>
  <c r="G461" i="10"/>
  <c r="G462" i="10"/>
  <c r="G463" i="10"/>
  <c r="G456" i="10"/>
  <c r="I438" i="10"/>
  <c r="K438" i="10"/>
  <c r="M438" i="10"/>
  <c r="O438" i="10"/>
  <c r="Q438" i="10"/>
  <c r="I439" i="10"/>
  <c r="K439" i="10"/>
  <c r="M439" i="10"/>
  <c r="O439" i="10"/>
  <c r="Q439" i="10"/>
  <c r="Q437" i="10"/>
  <c r="O437" i="10"/>
  <c r="M437" i="10"/>
  <c r="K437" i="10"/>
  <c r="I437" i="10"/>
  <c r="K434" i="10"/>
  <c r="M434" i="10"/>
  <c r="O434" i="10"/>
  <c r="Q434" i="10"/>
  <c r="K435" i="10"/>
  <c r="M435" i="10"/>
  <c r="O435" i="10"/>
  <c r="Q435" i="10"/>
  <c r="Q433" i="10"/>
  <c r="O433" i="10"/>
  <c r="M433" i="10"/>
  <c r="K433" i="10"/>
  <c r="I435" i="10"/>
  <c r="I434" i="10"/>
  <c r="I433" i="10"/>
  <c r="Q420" i="10"/>
  <c r="Q421" i="10"/>
  <c r="Q422" i="10"/>
  <c r="Q423" i="10"/>
  <c r="Q424" i="10"/>
  <c r="Q425" i="10"/>
  <c r="Q426" i="10"/>
  <c r="Q427" i="10"/>
  <c r="Q428" i="10"/>
  <c r="Q429" i="10"/>
  <c r="Q430" i="10"/>
  <c r="Q419" i="10"/>
  <c r="O420" i="10"/>
  <c r="O421" i="10"/>
  <c r="O422" i="10"/>
  <c r="O423" i="10"/>
  <c r="O424" i="10"/>
  <c r="O425" i="10"/>
  <c r="O426" i="10"/>
  <c r="O428" i="10"/>
  <c r="O429" i="10"/>
  <c r="O430" i="10"/>
  <c r="O431" i="10"/>
  <c r="M420" i="10"/>
  <c r="M421" i="10"/>
  <c r="M422" i="10"/>
  <c r="M423" i="10"/>
  <c r="M424" i="10"/>
  <c r="M425" i="10"/>
  <c r="M426" i="10"/>
  <c r="M427" i="10"/>
  <c r="M428" i="10"/>
  <c r="M429" i="10"/>
  <c r="M430" i="10"/>
  <c r="K420" i="10"/>
  <c r="K421" i="10"/>
  <c r="K422" i="10"/>
  <c r="K423" i="10"/>
  <c r="K424" i="10"/>
  <c r="K425" i="10"/>
  <c r="K426" i="10"/>
  <c r="K427" i="10"/>
  <c r="K428" i="10"/>
  <c r="K429" i="10"/>
  <c r="K430" i="10"/>
  <c r="K419" i="10"/>
  <c r="I420" i="10"/>
  <c r="I421" i="10"/>
  <c r="I422" i="10"/>
  <c r="I424" i="10"/>
  <c r="I425" i="10"/>
  <c r="I426" i="10"/>
  <c r="I428" i="10"/>
  <c r="I429" i="10"/>
  <c r="I430" i="10"/>
  <c r="D438" i="10"/>
  <c r="D439" i="10"/>
  <c r="D437" i="10"/>
  <c r="D436" i="10"/>
  <c r="D434" i="10"/>
  <c r="D435" i="10"/>
  <c r="D433" i="10"/>
  <c r="D432" i="10"/>
  <c r="D419" i="10"/>
  <c r="D420" i="10"/>
  <c r="D421" i="10"/>
  <c r="D422" i="10"/>
  <c r="D423" i="10"/>
  <c r="D424" i="10"/>
  <c r="D425" i="10"/>
  <c r="D426" i="10"/>
  <c r="D427" i="10"/>
  <c r="D428" i="10"/>
  <c r="D429" i="10"/>
  <c r="D430" i="10"/>
  <c r="D431" i="10"/>
  <c r="D418" i="10"/>
  <c r="D417" i="10"/>
  <c r="C388" i="10"/>
  <c r="P391" i="10"/>
  <c r="P392" i="10"/>
  <c r="P393" i="10"/>
  <c r="P394" i="10"/>
  <c r="P395" i="10"/>
  <c r="P396" i="10"/>
  <c r="P397" i="10"/>
  <c r="P398" i="10"/>
  <c r="P399" i="10"/>
  <c r="P400" i="10"/>
  <c r="P401" i="10"/>
  <c r="P402" i="10"/>
  <c r="P403" i="10"/>
  <c r="P404" i="10"/>
  <c r="P405" i="10"/>
  <c r="P406" i="10"/>
  <c r="N392" i="10"/>
  <c r="N393" i="10"/>
  <c r="N394" i="10"/>
  <c r="N395" i="10"/>
  <c r="N396" i="10"/>
  <c r="N397" i="10"/>
  <c r="N398" i="10"/>
  <c r="N399" i="10"/>
  <c r="N400" i="10"/>
  <c r="N401" i="10"/>
  <c r="N402" i="10"/>
  <c r="N403" i="10"/>
  <c r="N404" i="10"/>
  <c r="N405" i="10"/>
  <c r="N406" i="10"/>
  <c r="L392" i="10"/>
  <c r="L393" i="10"/>
  <c r="L394" i="10"/>
  <c r="L395" i="10"/>
  <c r="L396" i="10"/>
  <c r="L397" i="10"/>
  <c r="L398" i="10"/>
  <c r="L399" i="10"/>
  <c r="L400" i="10"/>
  <c r="L401" i="10"/>
  <c r="L402" i="10"/>
  <c r="L403" i="10"/>
  <c r="L404" i="10"/>
  <c r="L405" i="10"/>
  <c r="J391" i="10"/>
  <c r="J392" i="10"/>
  <c r="J393" i="10"/>
  <c r="J394" i="10"/>
  <c r="J395" i="10"/>
  <c r="J396" i="10"/>
  <c r="J397" i="10"/>
  <c r="J398" i="10"/>
  <c r="J399" i="10"/>
  <c r="J400" i="10"/>
  <c r="J401" i="10"/>
  <c r="J402" i="10"/>
  <c r="J403" i="10"/>
  <c r="J404" i="10"/>
  <c r="J405" i="10"/>
  <c r="J406" i="10"/>
  <c r="H392" i="10"/>
  <c r="H393" i="10"/>
  <c r="H394" i="10"/>
  <c r="H395" i="10"/>
  <c r="H396" i="10"/>
  <c r="H397" i="10"/>
  <c r="H398" i="10"/>
  <c r="H399" i="10"/>
  <c r="H400" i="10"/>
  <c r="H401" i="10"/>
  <c r="H402" i="10"/>
  <c r="H403" i="10"/>
  <c r="H404" i="10"/>
  <c r="H405" i="10"/>
  <c r="P390" i="10"/>
  <c r="N390" i="10"/>
  <c r="L390" i="10"/>
  <c r="J390" i="10"/>
  <c r="H390" i="10"/>
  <c r="C391" i="10"/>
  <c r="C392" i="10"/>
  <c r="C393" i="10"/>
  <c r="C394" i="10"/>
  <c r="C395" i="10"/>
  <c r="C396" i="10"/>
  <c r="C397" i="10"/>
  <c r="C398" i="10"/>
  <c r="C399" i="10"/>
  <c r="C400" i="10"/>
  <c r="C401" i="10"/>
  <c r="C402" i="10"/>
  <c r="C403" i="10"/>
  <c r="C404" i="10"/>
  <c r="C405" i="10"/>
  <c r="C406" i="10"/>
  <c r="C390" i="10"/>
  <c r="C389" i="10"/>
  <c r="E335" i="10"/>
  <c r="E364" i="10"/>
  <c r="P367" i="10"/>
  <c r="P368" i="10"/>
  <c r="P369" i="10"/>
  <c r="P370" i="10"/>
  <c r="P371" i="10"/>
  <c r="P372" i="10"/>
  <c r="P373" i="10"/>
  <c r="P366" i="10"/>
  <c r="N367" i="10"/>
  <c r="N368" i="10"/>
  <c r="N369" i="10"/>
  <c r="N370" i="10"/>
  <c r="N371" i="10"/>
  <c r="N372" i="10"/>
  <c r="N373" i="10"/>
  <c r="N366" i="10"/>
  <c r="L367" i="10"/>
  <c r="L368" i="10"/>
  <c r="L369" i="10"/>
  <c r="L370" i="10"/>
  <c r="L371" i="10"/>
  <c r="L372" i="10"/>
  <c r="L373" i="10"/>
  <c r="L366" i="10"/>
  <c r="J367" i="10"/>
  <c r="J368" i="10"/>
  <c r="J369" i="10"/>
  <c r="J370" i="10"/>
  <c r="J371" i="10"/>
  <c r="J372" i="10"/>
  <c r="J373" i="10"/>
  <c r="J366" i="10"/>
  <c r="H367" i="10"/>
  <c r="H368" i="10"/>
  <c r="H369" i="10"/>
  <c r="H370" i="10"/>
  <c r="H371" i="10"/>
  <c r="H372" i="10"/>
  <c r="H373" i="10"/>
  <c r="H366" i="10"/>
  <c r="E367" i="10"/>
  <c r="E368" i="10"/>
  <c r="E369" i="10"/>
  <c r="E370" i="10"/>
  <c r="E371" i="10"/>
  <c r="E372" i="10"/>
  <c r="E373" i="10"/>
  <c r="E374" i="10"/>
  <c r="E366" i="10"/>
  <c r="E365" i="10"/>
  <c r="E338" i="10"/>
  <c r="E339" i="10"/>
  <c r="E340" i="10"/>
  <c r="E337" i="10"/>
  <c r="E336" i="10"/>
  <c r="Q789" i="4"/>
  <c r="Q790" i="4" s="1"/>
  <c r="I788" i="4"/>
  <c r="J788" i="4"/>
  <c r="J338" i="10" s="1"/>
  <c r="K788" i="4"/>
  <c r="L788" i="4"/>
  <c r="N788" i="4"/>
  <c r="O788" i="4"/>
  <c r="O789" i="4" s="1"/>
  <c r="O790" i="4" s="1"/>
  <c r="P788" i="4"/>
  <c r="N338" i="10" s="1"/>
  <c r="Q788" i="4"/>
  <c r="R788" i="4"/>
  <c r="S788" i="4"/>
  <c r="P338" i="10" s="1"/>
  <c r="L785" i="4"/>
  <c r="O785" i="4" s="1"/>
  <c r="R785" i="4" s="1"/>
  <c r="P336" i="10" s="1"/>
  <c r="I787" i="4"/>
  <c r="I789" i="4" s="1"/>
  <c r="I790" i="4" s="1"/>
  <c r="O787" i="4"/>
  <c r="P787" i="4"/>
  <c r="P789" i="4" s="1"/>
  <c r="Q787" i="4"/>
  <c r="R787" i="4"/>
  <c r="R789" i="4" s="1"/>
  <c r="R790" i="4" s="1"/>
  <c r="P861" i="4"/>
  <c r="S861" i="4" s="1"/>
  <c r="V861" i="4" s="1"/>
  <c r="P854" i="4"/>
  <c r="M854" i="4" s="1"/>
  <c r="J854" i="4" s="1"/>
  <c r="P837" i="4"/>
  <c r="S837" i="4" s="1"/>
  <c r="V837" i="4" s="1"/>
  <c r="Q418" i="10" s="1"/>
  <c r="P816" i="4"/>
  <c r="S816" i="4" s="1"/>
  <c r="V816" i="4" s="1"/>
  <c r="P389" i="10" s="1"/>
  <c r="P806" i="4"/>
  <c r="S806" i="4" s="1"/>
  <c r="V806" i="4" s="1"/>
  <c r="J813" i="4"/>
  <c r="K813" i="4"/>
  <c r="L813" i="4"/>
  <c r="J819" i="4"/>
  <c r="K819" i="4"/>
  <c r="H391" i="10" s="1"/>
  <c r="X819" i="4"/>
  <c r="P793" i="4"/>
  <c r="M793" i="4" s="1"/>
  <c r="J793" i="4" s="1"/>
  <c r="H365" i="10" s="1"/>
  <c r="O297" i="10"/>
  <c r="O299" i="10"/>
  <c r="O300" i="10"/>
  <c r="O305" i="10"/>
  <c r="O306" i="10"/>
  <c r="O311" i="10"/>
  <c r="O312" i="10"/>
  <c r="O313" i="10"/>
  <c r="O314" i="10"/>
  <c r="O315" i="10"/>
  <c r="O296" i="10"/>
  <c r="M297" i="10"/>
  <c r="M299" i="10"/>
  <c r="M300" i="10"/>
  <c r="M304" i="10"/>
  <c r="M305" i="10"/>
  <c r="M306" i="10"/>
  <c r="M311" i="10"/>
  <c r="M312" i="10"/>
  <c r="M313" i="10"/>
  <c r="M314" i="10"/>
  <c r="M315" i="10"/>
  <c r="M296" i="10"/>
  <c r="K297" i="10"/>
  <c r="K299" i="10"/>
  <c r="K300" i="10"/>
  <c r="K305" i="10"/>
  <c r="K306" i="10"/>
  <c r="K311" i="10"/>
  <c r="K312" i="10"/>
  <c r="K313" i="10"/>
  <c r="K314" i="10"/>
  <c r="K315" i="10"/>
  <c r="K296" i="10"/>
  <c r="I297" i="10"/>
  <c r="I300" i="10"/>
  <c r="I304" i="10"/>
  <c r="I305" i="10"/>
  <c r="I306" i="10"/>
  <c r="I311" i="10"/>
  <c r="I312" i="10"/>
  <c r="I313" i="10"/>
  <c r="I314" i="10"/>
  <c r="I315" i="10"/>
  <c r="I296" i="10"/>
  <c r="G297" i="10"/>
  <c r="G299" i="10"/>
  <c r="G300" i="10"/>
  <c r="G305" i="10"/>
  <c r="G306" i="10"/>
  <c r="G311" i="10"/>
  <c r="G312" i="10"/>
  <c r="G313" i="10"/>
  <c r="G314" i="10"/>
  <c r="G315" i="10"/>
  <c r="G296" i="10"/>
  <c r="D294" i="10"/>
  <c r="D256" i="10"/>
  <c r="O258" i="10"/>
  <c r="O259" i="10"/>
  <c r="O260" i="10"/>
  <c r="O262" i="10"/>
  <c r="O263" i="10"/>
  <c r="O268" i="10"/>
  <c r="O269" i="10"/>
  <c r="O270" i="10"/>
  <c r="O271" i="10"/>
  <c r="O272" i="10"/>
  <c r="O273" i="10"/>
  <c r="O274" i="10"/>
  <c r="O275" i="10"/>
  <c r="O276" i="10"/>
  <c r="O277" i="10"/>
  <c r="M258" i="10"/>
  <c r="M259" i="10"/>
  <c r="M260" i="10"/>
  <c r="M262" i="10"/>
  <c r="M263" i="10"/>
  <c r="M268" i="10"/>
  <c r="M269" i="10"/>
  <c r="M270" i="10"/>
  <c r="M271" i="10"/>
  <c r="M272" i="10"/>
  <c r="M273" i="10"/>
  <c r="M274" i="10"/>
  <c r="M275" i="10"/>
  <c r="M276" i="10"/>
  <c r="M277" i="10"/>
  <c r="K258" i="10"/>
  <c r="K259" i="10"/>
  <c r="K260" i="10"/>
  <c r="K262" i="10"/>
  <c r="K263" i="10"/>
  <c r="K268" i="10"/>
  <c r="K269" i="10"/>
  <c r="K270" i="10"/>
  <c r="K271" i="10"/>
  <c r="K273" i="10"/>
  <c r="K275" i="10"/>
  <c r="K276" i="10"/>
  <c r="K277" i="10"/>
  <c r="I258" i="10"/>
  <c r="I259" i="10"/>
  <c r="I260" i="10"/>
  <c r="I262" i="10"/>
  <c r="I268" i="10"/>
  <c r="I269" i="10"/>
  <c r="I270" i="10"/>
  <c r="I271" i="10"/>
  <c r="I272" i="10"/>
  <c r="I273" i="10"/>
  <c r="I274" i="10"/>
  <c r="I275" i="10"/>
  <c r="I276" i="10"/>
  <c r="I277" i="10"/>
  <c r="G258" i="10"/>
  <c r="G259" i="10"/>
  <c r="G262" i="10"/>
  <c r="G263" i="10"/>
  <c r="G268" i="10"/>
  <c r="G269" i="10"/>
  <c r="G270" i="10"/>
  <c r="G271" i="10"/>
  <c r="G273" i="10"/>
  <c r="G274" i="10"/>
  <c r="G275" i="10"/>
  <c r="G276" i="10"/>
  <c r="G277" i="10"/>
  <c r="E237" i="10"/>
  <c r="L232" i="10"/>
  <c r="E232" i="10"/>
  <c r="L229" i="10"/>
  <c r="H197" i="10"/>
  <c r="H191" i="10"/>
  <c r="H183" i="10"/>
  <c r="C33" i="14"/>
  <c r="E229" i="10" s="1"/>
  <c r="C30" i="14"/>
  <c r="E226" i="10" s="1"/>
  <c r="O100" i="1"/>
  <c r="I100" i="1"/>
  <c r="H100" i="1"/>
  <c r="G100" i="1"/>
  <c r="G99" i="1"/>
  <c r="H99" i="1" s="1"/>
  <c r="I99" i="1" s="1"/>
  <c r="J99" i="1" s="1"/>
  <c r="K99" i="1" s="1"/>
  <c r="L99" i="1" s="1"/>
  <c r="M99" i="1" s="1"/>
  <c r="N99" i="1" s="1"/>
  <c r="O99" i="1" s="1"/>
  <c r="O96" i="1"/>
  <c r="I96" i="1"/>
  <c r="H96" i="1"/>
  <c r="G96" i="1"/>
  <c r="G95" i="1"/>
  <c r="F95" i="1" s="1"/>
  <c r="J50" i="1"/>
  <c r="K50" i="1"/>
  <c r="L50" i="1"/>
  <c r="M50" i="1"/>
  <c r="N50" i="1"/>
  <c r="K24" i="1"/>
  <c r="L24" i="1"/>
  <c r="M24" i="1"/>
  <c r="N24" i="1"/>
  <c r="O24" i="1"/>
  <c r="J24" i="1"/>
  <c r="P83" i="1"/>
  <c r="P82" i="1"/>
  <c r="P81" i="1"/>
  <c r="P80" i="1"/>
  <c r="P79" i="1"/>
  <c r="P78" i="1"/>
  <c r="P77" i="1"/>
  <c r="P76" i="1"/>
  <c r="P75" i="1"/>
  <c r="P74" i="1"/>
  <c r="P73" i="1"/>
  <c r="P72" i="1"/>
  <c r="P71" i="1"/>
  <c r="P70" i="1"/>
  <c r="P69" i="1"/>
  <c r="P68" i="1"/>
  <c r="P67" i="1"/>
  <c r="P66" i="1"/>
  <c r="P65" i="1"/>
  <c r="P64" i="1"/>
  <c r="G107" i="1"/>
  <c r="H107" i="1" s="1"/>
  <c r="I107" i="1" s="1"/>
  <c r="J107" i="1" s="1"/>
  <c r="K107" i="1" s="1"/>
  <c r="L107" i="1" s="1"/>
  <c r="M107" i="1" s="1"/>
  <c r="N107" i="1" s="1"/>
  <c r="O107" i="1" s="1"/>
  <c r="G103" i="1"/>
  <c r="H103" i="1" s="1"/>
  <c r="I103" i="1" s="1"/>
  <c r="J103" i="1" s="1"/>
  <c r="K103" i="1" s="1"/>
  <c r="L103" i="1" s="1"/>
  <c r="M103" i="1" s="1"/>
  <c r="N103" i="1" s="1"/>
  <c r="O103" i="1" s="1"/>
  <c r="G91" i="1"/>
  <c r="F91" i="1" s="1"/>
  <c r="G49" i="1"/>
  <c r="F49" i="1" s="1"/>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30" i="5"/>
  <c r="O29"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30" i="5"/>
  <c r="F23" i="1" l="1"/>
  <c r="R66" i="17"/>
  <c r="R20" i="17"/>
  <c r="BP20" i="7"/>
  <c r="BW20" i="7" s="1"/>
  <c r="CD20" i="7" s="1"/>
  <c r="CK20" i="7" s="1"/>
  <c r="CR20" i="7" s="1"/>
  <c r="CY20" i="7" s="1"/>
  <c r="DF20" i="7" s="1"/>
  <c r="DM20" i="7" s="1"/>
  <c r="F18" i="15"/>
  <c r="H521" i="10" s="1"/>
  <c r="H18" i="15"/>
  <c r="J521" i="10" s="1"/>
  <c r="G18" i="15"/>
  <c r="I521" i="10" s="1"/>
  <c r="M18" i="15"/>
  <c r="M42" i="15" s="1"/>
  <c r="M70" i="15" s="1"/>
  <c r="M82" i="15" s="1"/>
  <c r="M94" i="15" s="1"/>
  <c r="M106" i="15" s="1"/>
  <c r="L18" i="15"/>
  <c r="L42" i="15" s="1"/>
  <c r="L70" i="15" s="1"/>
  <c r="L82" i="15" s="1"/>
  <c r="L94" i="15" s="1"/>
  <c r="L106" i="15" s="1"/>
  <c r="K18" i="15"/>
  <c r="K42" i="15" s="1"/>
  <c r="K70" i="15" s="1"/>
  <c r="K82" i="15" s="1"/>
  <c r="K94" i="15" s="1"/>
  <c r="K106" i="15" s="1"/>
  <c r="F99" i="1"/>
  <c r="J18" i="15"/>
  <c r="J42" i="15" s="1"/>
  <c r="J70" i="15" s="1"/>
  <c r="J82" i="15" s="1"/>
  <c r="J94" i="15" s="1"/>
  <c r="J106" i="15" s="1"/>
  <c r="I18" i="15"/>
  <c r="I42" i="15" s="1"/>
  <c r="I70" i="15" s="1"/>
  <c r="I82" i="15" s="1"/>
  <c r="I94" i="15" s="1"/>
  <c r="I106" i="15" s="1"/>
  <c r="P29" i="5"/>
  <c r="J789" i="4"/>
  <c r="J337" i="10"/>
  <c r="S787" i="4"/>
  <c r="K431" i="10"/>
  <c r="M431" i="10"/>
  <c r="L338" i="10"/>
  <c r="M789" i="4"/>
  <c r="M790" i="4" s="1"/>
  <c r="L340" i="10" s="1"/>
  <c r="L406" i="10"/>
  <c r="N789" i="4"/>
  <c r="N790" i="4" s="1"/>
  <c r="N339" i="10"/>
  <c r="P790" i="4"/>
  <c r="N340" i="10" s="1"/>
  <c r="J790" i="4"/>
  <c r="J340" i="10" s="1"/>
  <c r="J339" i="10"/>
  <c r="G257" i="10"/>
  <c r="N337" i="10"/>
  <c r="L336" i="10"/>
  <c r="N336" i="10"/>
  <c r="I50" i="15"/>
  <c r="I56" i="15" s="1"/>
  <c r="I60" i="15" s="1"/>
  <c r="I72" i="15" s="1"/>
  <c r="I76" i="15" s="1"/>
  <c r="I84" i="15" s="1"/>
  <c r="I88" i="15" s="1"/>
  <c r="N24" i="15"/>
  <c r="N28" i="15" s="1"/>
  <c r="N32" i="15" s="1"/>
  <c r="N36" i="15" s="1"/>
  <c r="F46" i="15"/>
  <c r="Q525" i="10" s="1"/>
  <c r="H24" i="15"/>
  <c r="H28" i="15" s="1"/>
  <c r="J531" i="10" s="1"/>
  <c r="J537" i="10"/>
  <c r="I537" i="10"/>
  <c r="L50" i="15"/>
  <c r="L56" i="15" s="1"/>
  <c r="L60" i="15" s="1"/>
  <c r="L72" i="15" s="1"/>
  <c r="L76" i="15" s="1"/>
  <c r="L84" i="15" s="1"/>
  <c r="L88" i="15" s="1"/>
  <c r="K50" i="15"/>
  <c r="K56" i="15" s="1"/>
  <c r="K60" i="15" s="1"/>
  <c r="K72" i="15" s="1"/>
  <c r="K76" i="15" s="1"/>
  <c r="K84" i="15" s="1"/>
  <c r="K88" i="15" s="1"/>
  <c r="J50" i="15"/>
  <c r="J56" i="15" s="1"/>
  <c r="J60" i="15" s="1"/>
  <c r="J72" i="15" s="1"/>
  <c r="J76" i="15" s="1"/>
  <c r="J84" i="15" s="1"/>
  <c r="J88" i="15" s="1"/>
  <c r="I525" i="10"/>
  <c r="H42" i="15"/>
  <c r="H537" i="10"/>
  <c r="G24" i="15"/>
  <c r="E46" i="15"/>
  <c r="P525" i="10" s="1"/>
  <c r="F24" i="15"/>
  <c r="E24" i="15"/>
  <c r="J527" i="10"/>
  <c r="M24" i="15"/>
  <c r="M28" i="15" s="1"/>
  <c r="M32" i="15" s="1"/>
  <c r="M36" i="15" s="1"/>
  <c r="G50" i="15"/>
  <c r="E74" i="15"/>
  <c r="G563" i="10" s="1"/>
  <c r="L24" i="15"/>
  <c r="L28" i="15" s="1"/>
  <c r="L32" i="15" s="1"/>
  <c r="L36" i="15" s="1"/>
  <c r="H32" i="15"/>
  <c r="F50" i="15"/>
  <c r="K24" i="15"/>
  <c r="K28" i="15" s="1"/>
  <c r="K32" i="15" s="1"/>
  <c r="K36" i="15" s="1"/>
  <c r="P523" i="10"/>
  <c r="J525" i="10"/>
  <c r="J24" i="15"/>
  <c r="J28" i="15" s="1"/>
  <c r="J32" i="15" s="1"/>
  <c r="J36" i="15" s="1"/>
  <c r="H46" i="15"/>
  <c r="S525" i="10" s="1"/>
  <c r="I24" i="15"/>
  <c r="I28" i="15" s="1"/>
  <c r="I32" i="15" s="1"/>
  <c r="I36" i="15" s="1"/>
  <c r="J365" i="10"/>
  <c r="L365" i="10"/>
  <c r="L389" i="10"/>
  <c r="N389" i="10"/>
  <c r="M418" i="10"/>
  <c r="O418" i="10"/>
  <c r="M64" i="15"/>
  <c r="I785" i="4"/>
  <c r="M861" i="4"/>
  <c r="J861" i="4" s="1"/>
  <c r="S854" i="4"/>
  <c r="V854" i="4" s="1"/>
  <c r="M837" i="4"/>
  <c r="M816" i="4"/>
  <c r="S793" i="4"/>
  <c r="I265" i="10"/>
  <c r="M806" i="4"/>
  <c r="J806" i="4" s="1"/>
  <c r="K257" i="10"/>
  <c r="M265" i="10"/>
  <c r="M261" i="10"/>
  <c r="M257" i="10"/>
  <c r="G265" i="10"/>
  <c r="O265" i="10"/>
  <c r="P100" i="1"/>
  <c r="P96" i="1"/>
  <c r="H95" i="1"/>
  <c r="I95" i="1" s="1"/>
  <c r="J95" i="1" s="1"/>
  <c r="K95" i="1" s="1"/>
  <c r="L95" i="1" s="1"/>
  <c r="M95" i="1" s="1"/>
  <c r="N95" i="1" s="1"/>
  <c r="O95" i="1" s="1"/>
  <c r="H91" i="1"/>
  <c r="I91" i="1" s="1"/>
  <c r="J91" i="1" s="1"/>
  <c r="K91" i="1" s="1"/>
  <c r="L91" i="1" s="1"/>
  <c r="M91" i="1" s="1"/>
  <c r="N91" i="1" s="1"/>
  <c r="O91" i="1" s="1"/>
  <c r="F107" i="1"/>
  <c r="H49" i="1"/>
  <c r="I49" i="1" s="1"/>
  <c r="J49" i="1" s="1"/>
  <c r="K49" i="1" s="1"/>
  <c r="L49" i="1" s="1"/>
  <c r="M49" i="1" s="1"/>
  <c r="N49" i="1" s="1"/>
  <c r="O49" i="1" s="1"/>
  <c r="E18" i="15"/>
  <c r="E42" i="15" s="1"/>
  <c r="E70" i="15" s="1"/>
  <c r="F103" i="1"/>
  <c r="F42" i="15" l="1"/>
  <c r="F70" i="15" s="1"/>
  <c r="G42" i="15"/>
  <c r="G70" i="15" s="1"/>
  <c r="P521" i="10"/>
  <c r="G521" i="10"/>
  <c r="P337" i="10"/>
  <c r="S789" i="4"/>
  <c r="L339" i="10"/>
  <c r="H50" i="15"/>
  <c r="G559" i="10"/>
  <c r="E82" i="15"/>
  <c r="G28" i="15"/>
  <c r="I527" i="10"/>
  <c r="S521" i="10"/>
  <c r="H70" i="15"/>
  <c r="H56" i="15"/>
  <c r="S527" i="10"/>
  <c r="Q527" i="10"/>
  <c r="F56" i="15"/>
  <c r="J535" i="10"/>
  <c r="H36" i="15"/>
  <c r="J539" i="10" s="1"/>
  <c r="R527" i="10"/>
  <c r="G56" i="15"/>
  <c r="E50" i="15"/>
  <c r="E28" i="15"/>
  <c r="G527" i="10"/>
  <c r="F28" i="15"/>
  <c r="H527" i="10"/>
  <c r="V793" i="4"/>
  <c r="P365" i="10" s="1"/>
  <c r="N365" i="10"/>
  <c r="J816" i="4"/>
  <c r="H389" i="10" s="1"/>
  <c r="J389" i="10"/>
  <c r="J837" i="4"/>
  <c r="I418" i="10" s="1"/>
  <c r="K418" i="10"/>
  <c r="F785" i="4"/>
  <c r="H336" i="10" s="1"/>
  <c r="J336" i="10"/>
  <c r="L64" i="15"/>
  <c r="N64" i="15"/>
  <c r="K64" i="15"/>
  <c r="O261" i="10"/>
  <c r="K261" i="10"/>
  <c r="I261" i="10"/>
  <c r="M264" i="10"/>
  <c r="G261" i="10"/>
  <c r="R521" i="10" l="1"/>
  <c r="Q521" i="10"/>
  <c r="S790" i="4"/>
  <c r="P340" i="10" s="1"/>
  <c r="P339" i="10"/>
  <c r="Q533" i="10"/>
  <c r="F60" i="15"/>
  <c r="S533" i="10"/>
  <c r="H60" i="15"/>
  <c r="G82" i="15"/>
  <c r="I559" i="10"/>
  <c r="G531" i="10"/>
  <c r="E32" i="15"/>
  <c r="H82" i="15"/>
  <c r="J559" i="10"/>
  <c r="G32" i="15"/>
  <c r="I531" i="10"/>
  <c r="F32" i="15"/>
  <c r="H531" i="10"/>
  <c r="F82" i="15"/>
  <c r="H559" i="10"/>
  <c r="P527" i="10"/>
  <c r="E56" i="15"/>
  <c r="R533" i="10"/>
  <c r="G60" i="15"/>
  <c r="E94" i="15"/>
  <c r="G571" i="10"/>
  <c r="G264" i="10"/>
  <c r="M267" i="10"/>
  <c r="M266" i="10"/>
  <c r="O264" i="10"/>
  <c r="I264" i="10"/>
  <c r="K264" i="10"/>
  <c r="E36" i="15" l="1"/>
  <c r="G535" i="10"/>
  <c r="V22" i="15"/>
  <c r="J601" i="10" s="1"/>
  <c r="H535" i="10"/>
  <c r="F36" i="15"/>
  <c r="H539" i="10" s="1"/>
  <c r="I535" i="10"/>
  <c r="G36" i="15"/>
  <c r="I539" i="10" s="1"/>
  <c r="I571" i="10"/>
  <c r="G94" i="15"/>
  <c r="J571" i="10"/>
  <c r="H94" i="15"/>
  <c r="E106" i="15"/>
  <c r="P571" i="10" s="1"/>
  <c r="P559" i="10"/>
  <c r="G72" i="15"/>
  <c r="R537" i="10"/>
  <c r="P533" i="10"/>
  <c r="E60" i="15"/>
  <c r="H72" i="15"/>
  <c r="S537" i="10"/>
  <c r="H571" i="10"/>
  <c r="F94" i="15"/>
  <c r="F72" i="15"/>
  <c r="Q537" i="10"/>
  <c r="K266" i="10"/>
  <c r="K267" i="10"/>
  <c r="G266" i="10"/>
  <c r="G267" i="10"/>
  <c r="I267" i="10"/>
  <c r="I266" i="10"/>
  <c r="O266" i="10"/>
  <c r="O267" i="10"/>
  <c r="H106" i="15" l="1"/>
  <c r="S571" i="10" s="1"/>
  <c r="S559" i="10"/>
  <c r="H561" i="10"/>
  <c r="F76" i="15"/>
  <c r="Q559" i="10"/>
  <c r="F106" i="15"/>
  <c r="Q571" i="10" s="1"/>
  <c r="R559" i="10"/>
  <c r="G106" i="15"/>
  <c r="R571" i="10" s="1"/>
  <c r="H76" i="15"/>
  <c r="J561" i="10"/>
  <c r="E72" i="15"/>
  <c r="P537" i="10"/>
  <c r="I561" i="10"/>
  <c r="G76" i="15"/>
  <c r="G539" i="10"/>
  <c r="R22" i="15"/>
  <c r="F601" i="10" s="1"/>
  <c r="D44" i="12"/>
  <c r="D43" i="12"/>
  <c r="D42" i="12"/>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J17" i="12"/>
  <c r="J18" i="12"/>
  <c r="J19" i="12"/>
  <c r="J20" i="12"/>
  <c r="J21" i="12"/>
  <c r="J22" i="12"/>
  <c r="J23" i="12"/>
  <c r="J24" i="12"/>
  <c r="J25" i="12"/>
  <c r="J26" i="12"/>
  <c r="J27" i="12"/>
  <c r="J28" i="12"/>
  <c r="J29" i="12"/>
  <c r="J30" i="12"/>
  <c r="J31" i="12"/>
  <c r="J32" i="12"/>
  <c r="J33" i="12"/>
  <c r="J34" i="12"/>
  <c r="J35" i="12"/>
  <c r="J36" i="12"/>
  <c r="J37" i="12"/>
  <c r="J16" i="12"/>
  <c r="BH30" i="6"/>
  <c r="BH31" i="6"/>
  <c r="BH32" i="6"/>
  <c r="BH33" i="6"/>
  <c r="BH34" i="6"/>
  <c r="BH35" i="6"/>
  <c r="BH36" i="6"/>
  <c r="BH37" i="6"/>
  <c r="BH38" i="6"/>
  <c r="BH39" i="6"/>
  <c r="BH40" i="6"/>
  <c r="BH41" i="6"/>
  <c r="BH42" i="6"/>
  <c r="BH43" i="6"/>
  <c r="BH44" i="6"/>
  <c r="BH45" i="6"/>
  <c r="BH46" i="6"/>
  <c r="BH47" i="6"/>
  <c r="BH48" i="6"/>
  <c r="BH49" i="6"/>
  <c r="BH50" i="6"/>
  <c r="BH51" i="6"/>
  <c r="BH52" i="6"/>
  <c r="BH53" i="6"/>
  <c r="BH54" i="6"/>
  <c r="BH55" i="6"/>
  <c r="BH56" i="6"/>
  <c r="BH57" i="6"/>
  <c r="BH58" i="6"/>
  <c r="BH59" i="6"/>
  <c r="BH60" i="6"/>
  <c r="BH61" i="6"/>
  <c r="BH62" i="6"/>
  <c r="BH63" i="6"/>
  <c r="BH64" i="6"/>
  <c r="BH65" i="6"/>
  <c r="BH66" i="6"/>
  <c r="BH67" i="6"/>
  <c r="BH68" i="6"/>
  <c r="BH69" i="6"/>
  <c r="BH70" i="6"/>
  <c r="BH71" i="6"/>
  <c r="BH72" i="6"/>
  <c r="BH73" i="6"/>
  <c r="BH74" i="6"/>
  <c r="BH75" i="6"/>
  <c r="BH76" i="6"/>
  <c r="BH77" i="6"/>
  <c r="BH78" i="6"/>
  <c r="BH79" i="6"/>
  <c r="BH80" i="6"/>
  <c r="BH81" i="6"/>
  <c r="BH82" i="6"/>
  <c r="BH83" i="6"/>
  <c r="BH84" i="6"/>
  <c r="BH85" i="6"/>
  <c r="BH86" i="6"/>
  <c r="BH87" i="6"/>
  <c r="BH88" i="6"/>
  <c r="BH89" i="6"/>
  <c r="BH90" i="6"/>
  <c r="BH91" i="6"/>
  <c r="BH92" i="6"/>
  <c r="BH93" i="6"/>
  <c r="BH94" i="6"/>
  <c r="BH95" i="6"/>
  <c r="BH29" i="6"/>
  <c r="BC33" i="6"/>
  <c r="BC46" i="6"/>
  <c r="BC47" i="6"/>
  <c r="BC48" i="6"/>
  <c r="BC49" i="6"/>
  <c r="BC50" i="6"/>
  <c r="BC51" i="6"/>
  <c r="BC52" i="6"/>
  <c r="BC53" i="6"/>
  <c r="BC54" i="6"/>
  <c r="BC55" i="6"/>
  <c r="BC56" i="6"/>
  <c r="BC57" i="6"/>
  <c r="BC58" i="6"/>
  <c r="BC59" i="6"/>
  <c r="BC60" i="6"/>
  <c r="BC61" i="6"/>
  <c r="BC62" i="6"/>
  <c r="BC63" i="6"/>
  <c r="BC64" i="6"/>
  <c r="BC65" i="6"/>
  <c r="BC66" i="6"/>
  <c r="BC67" i="6"/>
  <c r="BC68" i="6"/>
  <c r="BC69" i="6"/>
  <c r="BC70" i="6"/>
  <c r="BC71" i="6"/>
  <c r="BC72" i="6"/>
  <c r="BC73" i="6"/>
  <c r="BC74" i="6"/>
  <c r="BC75" i="6"/>
  <c r="BC76" i="6"/>
  <c r="BC77" i="6"/>
  <c r="BC78" i="6"/>
  <c r="BC79" i="6"/>
  <c r="BC80" i="6"/>
  <c r="BC81" i="6"/>
  <c r="BC82" i="6"/>
  <c r="BC83" i="6"/>
  <c r="BC84" i="6"/>
  <c r="BC85" i="6"/>
  <c r="BC86" i="6"/>
  <c r="BC87" i="6"/>
  <c r="BC88" i="6"/>
  <c r="BC89" i="6"/>
  <c r="BC90" i="6"/>
  <c r="BC91" i="6"/>
  <c r="BC92" i="6"/>
  <c r="BC93" i="6"/>
  <c r="BC94" i="6"/>
  <c r="BC95" i="6"/>
  <c r="AX45" i="6"/>
  <c r="AX46" i="6"/>
  <c r="AX47" i="6"/>
  <c r="AX48" i="6"/>
  <c r="AX49" i="6"/>
  <c r="AX50" i="6"/>
  <c r="AX51" i="6"/>
  <c r="AX52" i="6"/>
  <c r="AX53" i="6"/>
  <c r="AX54" i="6"/>
  <c r="AX55" i="6"/>
  <c r="AX56" i="6"/>
  <c r="AX57" i="6"/>
  <c r="AX58" i="6"/>
  <c r="AX59" i="6"/>
  <c r="AX60" i="6"/>
  <c r="AX61" i="6"/>
  <c r="AX62" i="6"/>
  <c r="AX63" i="6"/>
  <c r="AX64" i="6"/>
  <c r="AX65" i="6"/>
  <c r="AX66" i="6"/>
  <c r="AX67" i="6"/>
  <c r="AX68" i="6"/>
  <c r="AX69" i="6"/>
  <c r="AX70" i="6"/>
  <c r="AX71" i="6"/>
  <c r="AX72" i="6"/>
  <c r="AX73" i="6"/>
  <c r="AX74" i="6"/>
  <c r="AX75" i="6"/>
  <c r="AX76" i="6"/>
  <c r="AX77" i="6"/>
  <c r="AX78" i="6"/>
  <c r="AX79" i="6"/>
  <c r="AX80" i="6"/>
  <c r="AX81" i="6"/>
  <c r="AX82" i="6"/>
  <c r="AX83" i="6"/>
  <c r="AX84" i="6"/>
  <c r="AX85" i="6"/>
  <c r="AX86" i="6"/>
  <c r="AX87" i="6"/>
  <c r="AX88" i="6"/>
  <c r="AX89" i="6"/>
  <c r="AX90" i="6"/>
  <c r="AX91" i="6"/>
  <c r="AX92" i="6"/>
  <c r="AX93" i="6"/>
  <c r="AX94" i="6"/>
  <c r="AX95" i="6"/>
  <c r="Q17" i="12"/>
  <c r="Q19" i="12" s="1"/>
  <c r="R19" i="4"/>
  <c r="O19" i="4"/>
  <c r="L19" i="4"/>
  <c r="I19" i="4"/>
  <c r="F19" i="4"/>
  <c r="X87" i="4"/>
  <c r="X95" i="4" s="1"/>
  <c r="W87" i="4"/>
  <c r="W95" i="4" s="1"/>
  <c r="V87" i="4"/>
  <c r="V95" i="4" s="1"/>
  <c r="U87" i="4"/>
  <c r="U95" i="4" s="1"/>
  <c r="T87" i="4"/>
  <c r="T95" i="4" s="1"/>
  <c r="S87" i="4"/>
  <c r="S95" i="4" s="1"/>
  <c r="R87" i="4"/>
  <c r="R95" i="4" s="1"/>
  <c r="Q87" i="4"/>
  <c r="Q95" i="4" s="1"/>
  <c r="P87" i="4"/>
  <c r="P95" i="4" s="1"/>
  <c r="O87" i="4"/>
  <c r="O95" i="4" s="1"/>
  <c r="N87" i="4"/>
  <c r="N95" i="4" s="1"/>
  <c r="M87" i="4"/>
  <c r="M95" i="4" s="1"/>
  <c r="L87" i="4"/>
  <c r="L95" i="4" s="1"/>
  <c r="K87" i="4"/>
  <c r="K95" i="4" s="1"/>
  <c r="J87" i="4"/>
  <c r="J95" i="4" s="1"/>
  <c r="O298" i="10"/>
  <c r="O295" i="10"/>
  <c r="M298" i="10"/>
  <c r="M295" i="10"/>
  <c r="K298" i="10"/>
  <c r="K295" i="10"/>
  <c r="I298" i="10"/>
  <c r="I295" i="10"/>
  <c r="G298" i="10"/>
  <c r="G295" i="10"/>
  <c r="R27" i="4"/>
  <c r="O27" i="4"/>
  <c r="L27" i="4"/>
  <c r="I27" i="4"/>
  <c r="F27" i="4"/>
  <c r="V760" i="4"/>
  <c r="S760" i="4"/>
  <c r="P760" i="4"/>
  <c r="M760" i="4"/>
  <c r="J760" i="4"/>
  <c r="V735" i="4"/>
  <c r="S735" i="4"/>
  <c r="P735" i="4"/>
  <c r="M735" i="4"/>
  <c r="J735" i="4"/>
  <c r="V710" i="4"/>
  <c r="S710" i="4"/>
  <c r="P710" i="4"/>
  <c r="M710" i="4"/>
  <c r="J710" i="4"/>
  <c r="V685" i="4"/>
  <c r="S685" i="4"/>
  <c r="P685" i="4"/>
  <c r="M685" i="4"/>
  <c r="J685" i="4"/>
  <c r="V660" i="4"/>
  <c r="S660" i="4"/>
  <c r="P660" i="4"/>
  <c r="M660" i="4"/>
  <c r="J660" i="4"/>
  <c r="V635" i="4"/>
  <c r="S635" i="4"/>
  <c r="P635" i="4"/>
  <c r="M635" i="4"/>
  <c r="J635" i="4"/>
  <c r="V610" i="4"/>
  <c r="S610" i="4"/>
  <c r="P610" i="4"/>
  <c r="M610" i="4"/>
  <c r="J610" i="4"/>
  <c r="V585" i="4"/>
  <c r="S585" i="4"/>
  <c r="P585" i="4"/>
  <c r="M585" i="4"/>
  <c r="J585" i="4"/>
  <c r="V560" i="4"/>
  <c r="S560" i="4"/>
  <c r="P560" i="4"/>
  <c r="M560" i="4"/>
  <c r="J560" i="4"/>
  <c r="V535" i="4"/>
  <c r="S535" i="4"/>
  <c r="P535" i="4"/>
  <c r="M535" i="4"/>
  <c r="J535" i="4"/>
  <c r="V510" i="4"/>
  <c r="S510" i="4"/>
  <c r="P510" i="4"/>
  <c r="M510" i="4"/>
  <c r="J510" i="4"/>
  <c r="V485" i="4"/>
  <c r="S485" i="4"/>
  <c r="P485" i="4"/>
  <c r="M485" i="4"/>
  <c r="J485" i="4"/>
  <c r="V460" i="4"/>
  <c r="S460" i="4"/>
  <c r="P460" i="4"/>
  <c r="M460" i="4"/>
  <c r="J460" i="4"/>
  <c r="V435" i="4"/>
  <c r="S435" i="4"/>
  <c r="P435" i="4"/>
  <c r="M435" i="4"/>
  <c r="J435" i="4"/>
  <c r="V410" i="4"/>
  <c r="S410" i="4"/>
  <c r="P410" i="4"/>
  <c r="M410" i="4"/>
  <c r="J410" i="4"/>
  <c r="V385" i="4"/>
  <c r="S385" i="4"/>
  <c r="P385" i="4"/>
  <c r="M385" i="4"/>
  <c r="J385" i="4"/>
  <c r="V360" i="4"/>
  <c r="S360" i="4"/>
  <c r="P360" i="4"/>
  <c r="M360" i="4"/>
  <c r="J360" i="4"/>
  <c r="V335" i="4"/>
  <c r="S335" i="4"/>
  <c r="P335" i="4"/>
  <c r="M335" i="4"/>
  <c r="J335" i="4"/>
  <c r="V310" i="4"/>
  <c r="S310" i="4"/>
  <c r="P310" i="4"/>
  <c r="M310" i="4"/>
  <c r="J310" i="4"/>
  <c r="V285" i="4"/>
  <c r="S285" i="4"/>
  <c r="P285" i="4"/>
  <c r="M285" i="4"/>
  <c r="J285" i="4"/>
  <c r="V260" i="4"/>
  <c r="S260" i="4"/>
  <c r="P260" i="4"/>
  <c r="M260" i="4"/>
  <c r="J260" i="4"/>
  <c r="V235" i="4"/>
  <c r="S235" i="4"/>
  <c r="P235" i="4"/>
  <c r="M235" i="4"/>
  <c r="J235" i="4"/>
  <c r="V210" i="4"/>
  <c r="S210" i="4"/>
  <c r="P210" i="4"/>
  <c r="M210" i="4"/>
  <c r="J210" i="4"/>
  <c r="V185" i="4"/>
  <c r="S185" i="4"/>
  <c r="P185" i="4"/>
  <c r="M185" i="4"/>
  <c r="J185" i="4"/>
  <c r="V160" i="4"/>
  <c r="S160" i="4"/>
  <c r="P160" i="4"/>
  <c r="M160" i="4"/>
  <c r="J160" i="4"/>
  <c r="V135" i="4"/>
  <c r="S135" i="4"/>
  <c r="P135" i="4"/>
  <c r="M135" i="4"/>
  <c r="J135" i="4"/>
  <c r="V110" i="4"/>
  <c r="S110" i="4"/>
  <c r="P110" i="4"/>
  <c r="M110" i="4"/>
  <c r="J110" i="4"/>
  <c r="V85" i="4"/>
  <c r="S85" i="4"/>
  <c r="P85" i="4"/>
  <c r="M85" i="4"/>
  <c r="J85" i="4"/>
  <c r="V60" i="4"/>
  <c r="O294" i="10" s="1"/>
  <c r="S60" i="4"/>
  <c r="M294" i="10" s="1"/>
  <c r="P60" i="4"/>
  <c r="K294" i="10" s="1"/>
  <c r="M60" i="4"/>
  <c r="I294" i="10" s="1"/>
  <c r="J60" i="4"/>
  <c r="G294" i="10" s="1"/>
  <c r="V35" i="4"/>
  <c r="O256" i="10" s="1"/>
  <c r="S35" i="4"/>
  <c r="M256" i="10" s="1"/>
  <c r="P35" i="4"/>
  <c r="K256" i="10" s="1"/>
  <c r="M35" i="4"/>
  <c r="I256" i="10" s="1"/>
  <c r="J35" i="4"/>
  <c r="G256" i="10" s="1"/>
  <c r="X762" i="4"/>
  <c r="X770" i="4" s="1"/>
  <c r="W762" i="4"/>
  <c r="V762" i="4"/>
  <c r="V770" i="4" s="1"/>
  <c r="U762" i="4"/>
  <c r="T762" i="4"/>
  <c r="T766" i="4" s="1"/>
  <c r="T769" i="4" s="1"/>
  <c r="S762" i="4"/>
  <c r="R762" i="4"/>
  <c r="R770" i="4" s="1"/>
  <c r="Q762" i="4"/>
  <c r="P762" i="4"/>
  <c r="O762" i="4"/>
  <c r="N762" i="4"/>
  <c r="N766" i="4" s="1"/>
  <c r="N769" i="4" s="1"/>
  <c r="M762" i="4"/>
  <c r="L762" i="4"/>
  <c r="L770" i="4" s="1"/>
  <c r="K762" i="4"/>
  <c r="J762" i="4"/>
  <c r="J770" i="4" s="1"/>
  <c r="X737" i="4"/>
  <c r="W737" i="4"/>
  <c r="W741" i="4" s="1"/>
  <c r="W744" i="4" s="1"/>
  <c r="V737" i="4"/>
  <c r="U737" i="4"/>
  <c r="U745" i="4" s="1"/>
  <c r="T737" i="4"/>
  <c r="S737" i="4"/>
  <c r="S745" i="4" s="1"/>
  <c r="R737" i="4"/>
  <c r="Q737" i="4"/>
  <c r="Q741" i="4" s="1"/>
  <c r="Q744" i="4" s="1"/>
  <c r="P737" i="4"/>
  <c r="O737" i="4"/>
  <c r="O741" i="4" s="1"/>
  <c r="O744" i="4" s="1"/>
  <c r="N737" i="4"/>
  <c r="M737" i="4"/>
  <c r="M745" i="4" s="1"/>
  <c r="L737" i="4"/>
  <c r="K737" i="4"/>
  <c r="K741" i="4" s="1"/>
  <c r="K744" i="4" s="1"/>
  <c r="J737" i="4"/>
  <c r="X712" i="4"/>
  <c r="X716" i="4" s="1"/>
  <c r="X719" i="4" s="1"/>
  <c r="W712" i="4"/>
  <c r="V712" i="4"/>
  <c r="V720" i="4" s="1"/>
  <c r="U712" i="4"/>
  <c r="T712" i="4"/>
  <c r="T716" i="4" s="1"/>
  <c r="T719" i="4" s="1"/>
  <c r="S712" i="4"/>
  <c r="R712" i="4"/>
  <c r="R720" i="4" s="1"/>
  <c r="Q712" i="4"/>
  <c r="P712" i="4"/>
  <c r="P720" i="4" s="1"/>
  <c r="O712" i="4"/>
  <c r="N712" i="4"/>
  <c r="N716" i="4" s="1"/>
  <c r="N719" i="4" s="1"/>
  <c r="M712" i="4"/>
  <c r="L712" i="4"/>
  <c r="L720" i="4" s="1"/>
  <c r="K712" i="4"/>
  <c r="J712" i="4"/>
  <c r="X687" i="4"/>
  <c r="W687" i="4"/>
  <c r="W691" i="4" s="1"/>
  <c r="W694" i="4" s="1"/>
  <c r="V687" i="4"/>
  <c r="U687" i="4"/>
  <c r="U695" i="4" s="1"/>
  <c r="T687" i="4"/>
  <c r="S687" i="4"/>
  <c r="R687" i="4"/>
  <c r="Q687" i="4"/>
  <c r="Q691" i="4" s="1"/>
  <c r="Q694" i="4" s="1"/>
  <c r="P687" i="4"/>
  <c r="O687" i="4"/>
  <c r="O691" i="4" s="1"/>
  <c r="O694" i="4" s="1"/>
  <c r="N687" i="4"/>
  <c r="M687" i="4"/>
  <c r="M695" i="4" s="1"/>
  <c r="L687" i="4"/>
  <c r="K687" i="4"/>
  <c r="K691" i="4" s="1"/>
  <c r="K694" i="4" s="1"/>
  <c r="J687" i="4"/>
  <c r="X662" i="4"/>
  <c r="X670" i="4" s="1"/>
  <c r="W662" i="4"/>
  <c r="V662" i="4"/>
  <c r="V670" i="4" s="1"/>
  <c r="U662" i="4"/>
  <c r="T662" i="4"/>
  <c r="T666" i="4" s="1"/>
  <c r="T669" i="4" s="1"/>
  <c r="S662" i="4"/>
  <c r="R662" i="4"/>
  <c r="R670" i="4" s="1"/>
  <c r="Q662" i="4"/>
  <c r="P662" i="4"/>
  <c r="P670" i="4" s="1"/>
  <c r="O662" i="4"/>
  <c r="N662" i="4"/>
  <c r="N666" i="4" s="1"/>
  <c r="N669" i="4" s="1"/>
  <c r="M662" i="4"/>
  <c r="L662" i="4"/>
  <c r="L670" i="4" s="1"/>
  <c r="K662" i="4"/>
  <c r="J662" i="4"/>
  <c r="J670" i="4" s="1"/>
  <c r="X612" i="4"/>
  <c r="X620" i="4" s="1"/>
  <c r="W612" i="4"/>
  <c r="W620" i="4" s="1"/>
  <c r="V612" i="4"/>
  <c r="V616" i="4" s="1"/>
  <c r="V619" i="4" s="1"/>
  <c r="U612" i="4"/>
  <c r="U620" i="4" s="1"/>
  <c r="T612" i="4"/>
  <c r="S612" i="4"/>
  <c r="S620" i="4" s="1"/>
  <c r="R612" i="4"/>
  <c r="R620" i="4" s="1"/>
  <c r="Q612" i="4"/>
  <c r="Q616" i="4" s="1"/>
  <c r="Q619" i="4" s="1"/>
  <c r="P612" i="4"/>
  <c r="P620" i="4" s="1"/>
  <c r="O612" i="4"/>
  <c r="O620" i="4" s="1"/>
  <c r="N612" i="4"/>
  <c r="M612" i="4"/>
  <c r="M616" i="4" s="1"/>
  <c r="M619" i="4" s="1"/>
  <c r="L612" i="4"/>
  <c r="L620" i="4" s="1"/>
  <c r="K612" i="4"/>
  <c r="K616" i="4" s="1"/>
  <c r="K619" i="4" s="1"/>
  <c r="J612" i="4"/>
  <c r="X587" i="4"/>
  <c r="X591" i="4" s="1"/>
  <c r="X594" i="4" s="1"/>
  <c r="W587" i="4"/>
  <c r="W591" i="4" s="1"/>
  <c r="W594" i="4" s="1"/>
  <c r="V587" i="4"/>
  <c r="V591" i="4" s="1"/>
  <c r="V594" i="4" s="1"/>
  <c r="U587" i="4"/>
  <c r="T587" i="4"/>
  <c r="T591" i="4" s="1"/>
  <c r="T594" i="4" s="1"/>
  <c r="S587" i="4"/>
  <c r="S595" i="4" s="1"/>
  <c r="R587" i="4"/>
  <c r="R591" i="4" s="1"/>
  <c r="R594" i="4" s="1"/>
  <c r="Q587" i="4"/>
  <c r="P587" i="4"/>
  <c r="P591" i="4" s="1"/>
  <c r="P594" i="4" s="1"/>
  <c r="O587" i="4"/>
  <c r="O591" i="4" s="1"/>
  <c r="O594" i="4" s="1"/>
  <c r="N587" i="4"/>
  <c r="N595" i="4" s="1"/>
  <c r="M587" i="4"/>
  <c r="L587" i="4"/>
  <c r="L595" i="4" s="1"/>
  <c r="K587" i="4"/>
  <c r="K591" i="4" s="1"/>
  <c r="K594" i="4" s="1"/>
  <c r="J587" i="4"/>
  <c r="J591" i="4" s="1"/>
  <c r="J594" i="4" s="1"/>
  <c r="X562" i="4"/>
  <c r="X570" i="4" s="1"/>
  <c r="W562" i="4"/>
  <c r="W566" i="4" s="1"/>
  <c r="W569" i="4" s="1"/>
  <c r="V562" i="4"/>
  <c r="V570" i="4" s="1"/>
  <c r="U562" i="4"/>
  <c r="U566" i="4" s="1"/>
  <c r="U569" i="4" s="1"/>
  <c r="T562" i="4"/>
  <c r="T570" i="4" s="1"/>
  <c r="S562" i="4"/>
  <c r="S566" i="4" s="1"/>
  <c r="S569" i="4" s="1"/>
  <c r="R562" i="4"/>
  <c r="Q562" i="4"/>
  <c r="Q566" i="4" s="1"/>
  <c r="Q569" i="4" s="1"/>
  <c r="P562" i="4"/>
  <c r="P566" i="4" s="1"/>
  <c r="P569" i="4" s="1"/>
  <c r="O562" i="4"/>
  <c r="O566" i="4" s="1"/>
  <c r="O569" i="4" s="1"/>
  <c r="N562" i="4"/>
  <c r="N570" i="4" s="1"/>
  <c r="M562" i="4"/>
  <c r="M566" i="4" s="1"/>
  <c r="M569" i="4" s="1"/>
  <c r="L562" i="4"/>
  <c r="L570" i="4" s="1"/>
  <c r="K562" i="4"/>
  <c r="K566" i="4" s="1"/>
  <c r="K569" i="4" s="1"/>
  <c r="J562" i="4"/>
  <c r="J570" i="4" s="1"/>
  <c r="X537" i="4"/>
  <c r="X541" i="4" s="1"/>
  <c r="X544" i="4" s="1"/>
  <c r="W537" i="4"/>
  <c r="W545" i="4" s="1"/>
  <c r="V537" i="4"/>
  <c r="V545" i="4" s="1"/>
  <c r="U537" i="4"/>
  <c r="T537" i="4"/>
  <c r="T541" i="4" s="1"/>
  <c r="T544" i="4" s="1"/>
  <c r="S537" i="4"/>
  <c r="S545" i="4" s="1"/>
  <c r="R537" i="4"/>
  <c r="R545" i="4" s="1"/>
  <c r="Q537" i="4"/>
  <c r="Q541" i="4" s="1"/>
  <c r="Q544" i="4" s="1"/>
  <c r="P537" i="4"/>
  <c r="P541" i="4" s="1"/>
  <c r="P544" i="4" s="1"/>
  <c r="O537" i="4"/>
  <c r="O541" i="4" s="1"/>
  <c r="O544" i="4" s="1"/>
  <c r="N537" i="4"/>
  <c r="N541" i="4" s="1"/>
  <c r="N544" i="4" s="1"/>
  <c r="M537" i="4"/>
  <c r="M545" i="4" s="1"/>
  <c r="L537" i="4"/>
  <c r="L541" i="4" s="1"/>
  <c r="L544" i="4" s="1"/>
  <c r="K537" i="4"/>
  <c r="J537" i="4"/>
  <c r="J541" i="4" s="1"/>
  <c r="J544" i="4" s="1"/>
  <c r="X512" i="4"/>
  <c r="X520" i="4" s="1"/>
  <c r="W512" i="4"/>
  <c r="W516" i="4" s="1"/>
  <c r="W519" i="4" s="1"/>
  <c r="V512" i="4"/>
  <c r="V520" i="4" s="1"/>
  <c r="U512" i="4"/>
  <c r="U516" i="4" s="1"/>
  <c r="U519" i="4" s="1"/>
  <c r="T512" i="4"/>
  <c r="T520" i="4" s="1"/>
  <c r="S512" i="4"/>
  <c r="S516" i="4" s="1"/>
  <c r="S519" i="4" s="1"/>
  <c r="R512" i="4"/>
  <c r="R520" i="4" s="1"/>
  <c r="Q512" i="4"/>
  <c r="Q516" i="4" s="1"/>
  <c r="Q519" i="4" s="1"/>
  <c r="P512" i="4"/>
  <c r="P516" i="4" s="1"/>
  <c r="P519" i="4" s="1"/>
  <c r="O512" i="4"/>
  <c r="O516" i="4" s="1"/>
  <c r="O519" i="4" s="1"/>
  <c r="N512" i="4"/>
  <c r="N520" i="4" s="1"/>
  <c r="M512" i="4"/>
  <c r="M516" i="4" s="1"/>
  <c r="M519" i="4" s="1"/>
  <c r="L512" i="4"/>
  <c r="K512" i="4"/>
  <c r="K516" i="4" s="1"/>
  <c r="K519" i="4" s="1"/>
  <c r="J512" i="4"/>
  <c r="J520" i="4" s="1"/>
  <c r="X487" i="4"/>
  <c r="X495" i="4" s="1"/>
  <c r="W487" i="4"/>
  <c r="W495" i="4" s="1"/>
  <c r="V487" i="4"/>
  <c r="V495" i="4" s="1"/>
  <c r="U487" i="4"/>
  <c r="U491" i="4" s="1"/>
  <c r="U494" i="4" s="1"/>
  <c r="T487" i="4"/>
  <c r="T491" i="4" s="1"/>
  <c r="T494" i="4" s="1"/>
  <c r="S487" i="4"/>
  <c r="S495" i="4" s="1"/>
  <c r="R487" i="4"/>
  <c r="R495" i="4" s="1"/>
  <c r="Q487" i="4"/>
  <c r="Q491" i="4" s="1"/>
  <c r="Q494" i="4" s="1"/>
  <c r="P487" i="4"/>
  <c r="P491" i="4" s="1"/>
  <c r="P494" i="4" s="1"/>
  <c r="O487" i="4"/>
  <c r="O495" i="4" s="1"/>
  <c r="N487" i="4"/>
  <c r="N495" i="4" s="1"/>
  <c r="M487" i="4"/>
  <c r="M495" i="4" s="1"/>
  <c r="L487" i="4"/>
  <c r="L491" i="4" s="1"/>
  <c r="L494" i="4" s="1"/>
  <c r="K487" i="4"/>
  <c r="K495" i="4" s="1"/>
  <c r="J487" i="4"/>
  <c r="J491" i="4" s="1"/>
  <c r="J494" i="4" s="1"/>
  <c r="X462" i="4"/>
  <c r="X470" i="4" s="1"/>
  <c r="W462" i="4"/>
  <c r="W470" i="4" s="1"/>
  <c r="V462" i="4"/>
  <c r="V466" i="4" s="1"/>
  <c r="V469" i="4" s="1"/>
  <c r="U462" i="4"/>
  <c r="U470" i="4" s="1"/>
  <c r="T462" i="4"/>
  <c r="T466" i="4" s="1"/>
  <c r="T469" i="4" s="1"/>
  <c r="S462" i="4"/>
  <c r="S466" i="4" s="1"/>
  <c r="S469" i="4" s="1"/>
  <c r="R462" i="4"/>
  <c r="R470" i="4" s="1"/>
  <c r="Q462" i="4"/>
  <c r="Q466" i="4" s="1"/>
  <c r="Q469" i="4" s="1"/>
  <c r="P462" i="4"/>
  <c r="P470" i="4" s="1"/>
  <c r="O462" i="4"/>
  <c r="O470" i="4" s="1"/>
  <c r="N462" i="4"/>
  <c r="N470" i="4" s="1"/>
  <c r="M462" i="4"/>
  <c r="M466" i="4" s="1"/>
  <c r="M469" i="4" s="1"/>
  <c r="L462" i="4"/>
  <c r="L470" i="4" s="1"/>
  <c r="K462" i="4"/>
  <c r="K466" i="4" s="1"/>
  <c r="K469" i="4" s="1"/>
  <c r="J462" i="4"/>
  <c r="J470" i="4" s="1"/>
  <c r="X437" i="4"/>
  <c r="X441" i="4" s="1"/>
  <c r="X444" i="4" s="1"/>
  <c r="W437" i="4"/>
  <c r="W445" i="4" s="1"/>
  <c r="V437" i="4"/>
  <c r="V445" i="4" s="1"/>
  <c r="U437" i="4"/>
  <c r="U445" i="4" s="1"/>
  <c r="T437" i="4"/>
  <c r="T441" i="4" s="1"/>
  <c r="T444" i="4" s="1"/>
  <c r="S437" i="4"/>
  <c r="S445" i="4" s="1"/>
  <c r="R437" i="4"/>
  <c r="R445" i="4" s="1"/>
  <c r="Q437" i="4"/>
  <c r="Q445" i="4" s="1"/>
  <c r="P437" i="4"/>
  <c r="P445" i="4" s="1"/>
  <c r="O437" i="4"/>
  <c r="O445" i="4" s="1"/>
  <c r="N437" i="4"/>
  <c r="N441" i="4" s="1"/>
  <c r="N444" i="4" s="1"/>
  <c r="M437" i="4"/>
  <c r="M445" i="4" s="1"/>
  <c r="L437" i="4"/>
  <c r="L445" i="4" s="1"/>
  <c r="K437" i="4"/>
  <c r="K445" i="4" s="1"/>
  <c r="J437" i="4"/>
  <c r="J441" i="4" s="1"/>
  <c r="J444" i="4" s="1"/>
  <c r="X412" i="4"/>
  <c r="X420" i="4" s="1"/>
  <c r="W412" i="4"/>
  <c r="W416" i="4" s="1"/>
  <c r="W419" i="4" s="1"/>
  <c r="V412" i="4"/>
  <c r="V420" i="4" s="1"/>
  <c r="U412" i="4"/>
  <c r="U420" i="4" s="1"/>
  <c r="T412" i="4"/>
  <c r="T420" i="4" s="1"/>
  <c r="S412" i="4"/>
  <c r="S416" i="4" s="1"/>
  <c r="S419" i="4" s="1"/>
  <c r="R412" i="4"/>
  <c r="R420" i="4" s="1"/>
  <c r="Q412" i="4"/>
  <c r="Q416" i="4" s="1"/>
  <c r="Q419" i="4" s="1"/>
  <c r="P412" i="4"/>
  <c r="P420" i="4" s="1"/>
  <c r="O412" i="4"/>
  <c r="O420" i="4" s="1"/>
  <c r="N412" i="4"/>
  <c r="N420" i="4" s="1"/>
  <c r="M412" i="4"/>
  <c r="M420" i="4" s="1"/>
  <c r="L412" i="4"/>
  <c r="L420" i="4" s="1"/>
  <c r="K412" i="4"/>
  <c r="K420" i="4" s="1"/>
  <c r="J412" i="4"/>
  <c r="J420" i="4" s="1"/>
  <c r="X387" i="4"/>
  <c r="X391" i="4" s="1"/>
  <c r="X394" i="4" s="1"/>
  <c r="W387" i="4"/>
  <c r="W395" i="4" s="1"/>
  <c r="V387" i="4"/>
  <c r="V391" i="4" s="1"/>
  <c r="V394" i="4" s="1"/>
  <c r="U387" i="4"/>
  <c r="U395" i="4" s="1"/>
  <c r="T387" i="4"/>
  <c r="T391" i="4" s="1"/>
  <c r="T394" i="4" s="1"/>
  <c r="S387" i="4"/>
  <c r="S395" i="4" s="1"/>
  <c r="R387" i="4"/>
  <c r="R391" i="4" s="1"/>
  <c r="R394" i="4" s="1"/>
  <c r="Q387" i="4"/>
  <c r="Q395" i="4" s="1"/>
  <c r="P387" i="4"/>
  <c r="P391" i="4" s="1"/>
  <c r="P394" i="4" s="1"/>
  <c r="O387" i="4"/>
  <c r="O395" i="4" s="1"/>
  <c r="N387" i="4"/>
  <c r="N391" i="4" s="1"/>
  <c r="N394" i="4" s="1"/>
  <c r="M387" i="4"/>
  <c r="M395" i="4" s="1"/>
  <c r="L387" i="4"/>
  <c r="L391" i="4" s="1"/>
  <c r="L394" i="4" s="1"/>
  <c r="K387" i="4"/>
  <c r="K391" i="4" s="1"/>
  <c r="K394" i="4" s="1"/>
  <c r="J387" i="4"/>
  <c r="J395" i="4" s="1"/>
  <c r="X362" i="4"/>
  <c r="X370" i="4" s="1"/>
  <c r="W362" i="4"/>
  <c r="W370" i="4" s="1"/>
  <c r="V362" i="4"/>
  <c r="V366" i="4" s="1"/>
  <c r="V369" i="4" s="1"/>
  <c r="U362" i="4"/>
  <c r="U370" i="4" s="1"/>
  <c r="T362" i="4"/>
  <c r="T370" i="4" s="1"/>
  <c r="S362" i="4"/>
  <c r="S366" i="4" s="1"/>
  <c r="S369" i="4" s="1"/>
  <c r="R362" i="4"/>
  <c r="R366" i="4" s="1"/>
  <c r="R369" i="4" s="1"/>
  <c r="Q362" i="4"/>
  <c r="Q370" i="4" s="1"/>
  <c r="P362" i="4"/>
  <c r="P370" i="4" s="1"/>
  <c r="O362" i="4"/>
  <c r="O370" i="4" s="1"/>
  <c r="N362" i="4"/>
  <c r="N366" i="4" s="1"/>
  <c r="N369" i="4" s="1"/>
  <c r="M362" i="4"/>
  <c r="M370" i="4" s="1"/>
  <c r="L362" i="4"/>
  <c r="L370" i="4" s="1"/>
  <c r="K362" i="4"/>
  <c r="K366" i="4" s="1"/>
  <c r="K369" i="4" s="1"/>
  <c r="J362" i="4"/>
  <c r="J366" i="4" s="1"/>
  <c r="J369" i="4" s="1"/>
  <c r="X337" i="4"/>
  <c r="X345" i="4" s="1"/>
  <c r="W337" i="4"/>
  <c r="W345" i="4" s="1"/>
  <c r="V337" i="4"/>
  <c r="V345" i="4" s="1"/>
  <c r="U337" i="4"/>
  <c r="U341" i="4" s="1"/>
  <c r="U344" i="4" s="1"/>
  <c r="T337" i="4"/>
  <c r="T345" i="4" s="1"/>
  <c r="S337" i="4"/>
  <c r="S345" i="4" s="1"/>
  <c r="R337" i="4"/>
  <c r="R341" i="4" s="1"/>
  <c r="R344" i="4" s="1"/>
  <c r="Q337" i="4"/>
  <c r="Q341" i="4" s="1"/>
  <c r="Q344" i="4" s="1"/>
  <c r="P337" i="4"/>
  <c r="P345" i="4" s="1"/>
  <c r="O337" i="4"/>
  <c r="O345" i="4" s="1"/>
  <c r="N337" i="4"/>
  <c r="N345" i="4" s="1"/>
  <c r="M337" i="4"/>
  <c r="M341" i="4" s="1"/>
  <c r="M344" i="4" s="1"/>
  <c r="L337" i="4"/>
  <c r="L345" i="4" s="1"/>
  <c r="K337" i="4"/>
  <c r="K345" i="4" s="1"/>
  <c r="J337" i="4"/>
  <c r="J341" i="4" s="1"/>
  <c r="J344" i="4" s="1"/>
  <c r="X312" i="4"/>
  <c r="X316" i="4" s="1"/>
  <c r="X319" i="4" s="1"/>
  <c r="W312" i="4"/>
  <c r="W320" i="4" s="1"/>
  <c r="V312" i="4"/>
  <c r="V316" i="4" s="1"/>
  <c r="V319" i="4" s="1"/>
  <c r="U312" i="4"/>
  <c r="U320" i="4" s="1"/>
  <c r="T312" i="4"/>
  <c r="T316" i="4" s="1"/>
  <c r="T319" i="4" s="1"/>
  <c r="S312" i="4"/>
  <c r="S320" i="4" s="1"/>
  <c r="R312" i="4"/>
  <c r="R320" i="4" s="1"/>
  <c r="Q312" i="4"/>
  <c r="Q316" i="4" s="1"/>
  <c r="Q319" i="4" s="1"/>
  <c r="P312" i="4"/>
  <c r="P316" i="4" s="1"/>
  <c r="P319" i="4" s="1"/>
  <c r="O312" i="4"/>
  <c r="O320" i="4" s="1"/>
  <c r="N312" i="4"/>
  <c r="N320" i="4" s="1"/>
  <c r="M312" i="4"/>
  <c r="M320" i="4" s="1"/>
  <c r="L312" i="4"/>
  <c r="L316" i="4" s="1"/>
  <c r="L319" i="4" s="1"/>
  <c r="K312" i="4"/>
  <c r="K320" i="4" s="1"/>
  <c r="J312" i="4"/>
  <c r="J320" i="4" s="1"/>
  <c r="X290" i="4"/>
  <c r="X287" i="4"/>
  <c r="X295" i="4" s="1"/>
  <c r="W290" i="4"/>
  <c r="W287" i="4"/>
  <c r="V290" i="4"/>
  <c r="V287" i="4"/>
  <c r="V300" i="4" s="1"/>
  <c r="U290" i="4"/>
  <c r="U287" i="4"/>
  <c r="U300" i="4" s="1"/>
  <c r="T290" i="4"/>
  <c r="T287" i="4"/>
  <c r="T294" i="4" s="1"/>
  <c r="S290" i="4"/>
  <c r="S287" i="4"/>
  <c r="S295" i="4" s="1"/>
  <c r="R290" i="4"/>
  <c r="R287" i="4"/>
  <c r="Q290" i="4"/>
  <c r="Q287" i="4"/>
  <c r="Q295" i="4" s="1"/>
  <c r="P290" i="4"/>
  <c r="P287" i="4"/>
  <c r="P300" i="4" s="1"/>
  <c r="O290" i="4"/>
  <c r="O287" i="4"/>
  <c r="O295" i="4" s="1"/>
  <c r="N290" i="4"/>
  <c r="N287" i="4"/>
  <c r="N295" i="4" s="1"/>
  <c r="M290" i="4"/>
  <c r="M287" i="4"/>
  <c r="M300" i="4" s="1"/>
  <c r="L290" i="4"/>
  <c r="L287" i="4"/>
  <c r="L295" i="4" s="1"/>
  <c r="K290" i="4"/>
  <c r="K287" i="4"/>
  <c r="J290" i="4"/>
  <c r="J287" i="4"/>
  <c r="J300" i="4" s="1"/>
  <c r="X262" i="4"/>
  <c r="X270" i="4" s="1"/>
  <c r="W262" i="4"/>
  <c r="V262" i="4"/>
  <c r="V270" i="4" s="1"/>
  <c r="U262" i="4"/>
  <c r="U266" i="4" s="1"/>
  <c r="U269" i="4" s="1"/>
  <c r="T262" i="4"/>
  <c r="T270" i="4" s="1"/>
  <c r="S262" i="4"/>
  <c r="R262" i="4"/>
  <c r="R270" i="4" s="1"/>
  <c r="Q262" i="4"/>
  <c r="Q266" i="4" s="1"/>
  <c r="Q269" i="4" s="1"/>
  <c r="P262" i="4"/>
  <c r="P270" i="4" s="1"/>
  <c r="O262" i="4"/>
  <c r="N262" i="4"/>
  <c r="N270" i="4" s="1"/>
  <c r="M262" i="4"/>
  <c r="M266" i="4" s="1"/>
  <c r="M269" i="4" s="1"/>
  <c r="L262" i="4"/>
  <c r="L270" i="4" s="1"/>
  <c r="K262" i="4"/>
  <c r="J262" i="4"/>
  <c r="J270" i="4" s="1"/>
  <c r="X237" i="4"/>
  <c r="X241" i="4" s="1"/>
  <c r="X244" i="4" s="1"/>
  <c r="W237" i="4"/>
  <c r="W245" i="4" s="1"/>
  <c r="V237" i="4"/>
  <c r="U237" i="4"/>
  <c r="U245" i="4" s="1"/>
  <c r="T237" i="4"/>
  <c r="T241" i="4" s="1"/>
  <c r="T244" i="4" s="1"/>
  <c r="S237" i="4"/>
  <c r="S245" i="4" s="1"/>
  <c r="R237" i="4"/>
  <c r="Q237" i="4"/>
  <c r="Q245" i="4" s="1"/>
  <c r="P237" i="4"/>
  <c r="P241" i="4" s="1"/>
  <c r="P244" i="4" s="1"/>
  <c r="O237" i="4"/>
  <c r="O245" i="4" s="1"/>
  <c r="N237" i="4"/>
  <c r="M237" i="4"/>
  <c r="M245" i="4" s="1"/>
  <c r="L237" i="4"/>
  <c r="L241" i="4" s="1"/>
  <c r="L244" i="4" s="1"/>
  <c r="K237" i="4"/>
  <c r="K245" i="4" s="1"/>
  <c r="J237" i="4"/>
  <c r="X212" i="4"/>
  <c r="X220" i="4" s="1"/>
  <c r="W212" i="4"/>
  <c r="W216" i="4" s="1"/>
  <c r="W219" i="4" s="1"/>
  <c r="V212" i="4"/>
  <c r="V220" i="4" s="1"/>
  <c r="U212" i="4"/>
  <c r="T212" i="4"/>
  <c r="T220" i="4" s="1"/>
  <c r="S212" i="4"/>
  <c r="S216" i="4" s="1"/>
  <c r="S219" i="4" s="1"/>
  <c r="R212" i="4"/>
  <c r="R220" i="4" s="1"/>
  <c r="Q212" i="4"/>
  <c r="Q216" i="4" s="1"/>
  <c r="Q219" i="4" s="1"/>
  <c r="P212" i="4"/>
  <c r="P220" i="4" s="1"/>
  <c r="O212" i="4"/>
  <c r="O216" i="4" s="1"/>
  <c r="O219" i="4" s="1"/>
  <c r="N212" i="4"/>
  <c r="N216" i="4" s="1"/>
  <c r="N219" i="4" s="1"/>
  <c r="M212" i="4"/>
  <c r="L212" i="4"/>
  <c r="L220" i="4" s="1"/>
  <c r="K212" i="4"/>
  <c r="K216" i="4" s="1"/>
  <c r="K219" i="4" s="1"/>
  <c r="J212" i="4"/>
  <c r="J220" i="4" s="1"/>
  <c r="X187" i="4"/>
  <c r="X191" i="4" s="1"/>
  <c r="X194" i="4" s="1"/>
  <c r="W187" i="4"/>
  <c r="W195" i="4" s="1"/>
  <c r="V187" i="4"/>
  <c r="V191" i="4" s="1"/>
  <c r="V194" i="4" s="1"/>
  <c r="U187" i="4"/>
  <c r="U195" i="4" s="1"/>
  <c r="T187" i="4"/>
  <c r="S187" i="4"/>
  <c r="S195" i="4" s="1"/>
  <c r="R187" i="4"/>
  <c r="R191" i="4" s="1"/>
  <c r="R194" i="4" s="1"/>
  <c r="Q187" i="4"/>
  <c r="Q195" i="4" s="1"/>
  <c r="P187" i="4"/>
  <c r="P191" i="4" s="1"/>
  <c r="P194" i="4" s="1"/>
  <c r="O187" i="4"/>
  <c r="O195" i="4" s="1"/>
  <c r="N187" i="4"/>
  <c r="N191" i="4" s="1"/>
  <c r="N194" i="4" s="1"/>
  <c r="M187" i="4"/>
  <c r="M195" i="4" s="1"/>
  <c r="L187" i="4"/>
  <c r="K187" i="4"/>
  <c r="K195" i="4" s="1"/>
  <c r="J187" i="4"/>
  <c r="J191" i="4" s="1"/>
  <c r="J194" i="4" s="1"/>
  <c r="X162" i="4"/>
  <c r="X170" i="4" s="1"/>
  <c r="W162" i="4"/>
  <c r="W166" i="4" s="1"/>
  <c r="W169" i="4" s="1"/>
  <c r="V162" i="4"/>
  <c r="V170" i="4" s="1"/>
  <c r="U162" i="4"/>
  <c r="U166" i="4" s="1"/>
  <c r="U169" i="4" s="1"/>
  <c r="T162" i="4"/>
  <c r="T166" i="4" s="1"/>
  <c r="T169" i="4" s="1"/>
  <c r="S162" i="4"/>
  <c r="S170" i="4" s="1"/>
  <c r="R162" i="4"/>
  <c r="R170" i="4" s="1"/>
  <c r="Q162" i="4"/>
  <c r="Q170" i="4" s="1"/>
  <c r="P162" i="4"/>
  <c r="P170" i="4" s="1"/>
  <c r="O162" i="4"/>
  <c r="O170" i="4" s="1"/>
  <c r="N162" i="4"/>
  <c r="N166" i="4" s="1"/>
  <c r="N169" i="4" s="1"/>
  <c r="M162" i="4"/>
  <c r="M170" i="4" s="1"/>
  <c r="L162" i="4"/>
  <c r="L170" i="4" s="1"/>
  <c r="K162" i="4"/>
  <c r="K166" i="4" s="1"/>
  <c r="K169" i="4" s="1"/>
  <c r="J162" i="4"/>
  <c r="J166" i="4" s="1"/>
  <c r="J169" i="4" s="1"/>
  <c r="X137" i="4"/>
  <c r="X145" i="4" s="1"/>
  <c r="W137" i="4"/>
  <c r="W145" i="4" s="1"/>
  <c r="V137" i="4"/>
  <c r="V145" i="4" s="1"/>
  <c r="U137" i="4"/>
  <c r="U141" i="4" s="1"/>
  <c r="U144" i="4" s="1"/>
  <c r="T137" i="4"/>
  <c r="T145" i="4" s="1"/>
  <c r="S137" i="4"/>
  <c r="S145" i="4" s="1"/>
  <c r="R137" i="4"/>
  <c r="R141" i="4" s="1"/>
  <c r="R144" i="4" s="1"/>
  <c r="Q137" i="4"/>
  <c r="Q141" i="4" s="1"/>
  <c r="Q144" i="4" s="1"/>
  <c r="P137" i="4"/>
  <c r="P141" i="4" s="1"/>
  <c r="P144" i="4" s="1"/>
  <c r="O137" i="4"/>
  <c r="O145" i="4" s="1"/>
  <c r="N137" i="4"/>
  <c r="N145" i="4" s="1"/>
  <c r="M137" i="4"/>
  <c r="M141" i="4" s="1"/>
  <c r="M144" i="4" s="1"/>
  <c r="L137" i="4"/>
  <c r="L145" i="4" s="1"/>
  <c r="K137" i="4"/>
  <c r="K145" i="4" s="1"/>
  <c r="J137" i="4"/>
  <c r="J141" i="4" s="1"/>
  <c r="J144" i="4" s="1"/>
  <c r="X115" i="4"/>
  <c r="X112" i="4"/>
  <c r="X125" i="4" s="1"/>
  <c r="W115" i="4"/>
  <c r="W112" i="4"/>
  <c r="W120" i="4" s="1"/>
  <c r="V115" i="4"/>
  <c r="V112" i="4"/>
  <c r="V125" i="4" s="1"/>
  <c r="U115" i="4"/>
  <c r="U112" i="4"/>
  <c r="U119" i="4" s="1"/>
  <c r="T115" i="4"/>
  <c r="T112" i="4"/>
  <c r="T125" i="4" s="1"/>
  <c r="S115" i="4"/>
  <c r="S112" i="4"/>
  <c r="S120" i="4" s="1"/>
  <c r="R115" i="4"/>
  <c r="R112" i="4"/>
  <c r="R125" i="4" s="1"/>
  <c r="Q115" i="4"/>
  <c r="Q112" i="4"/>
  <c r="Q125" i="4" s="1"/>
  <c r="P115" i="4"/>
  <c r="P112" i="4"/>
  <c r="P120" i="4" s="1"/>
  <c r="O115" i="4"/>
  <c r="O112" i="4"/>
  <c r="O120" i="4" s="1"/>
  <c r="N115" i="4"/>
  <c r="N112" i="4"/>
  <c r="N119" i="4" s="1"/>
  <c r="M115" i="4"/>
  <c r="M112" i="4"/>
  <c r="M120" i="4" s="1"/>
  <c r="L115" i="4"/>
  <c r="L112" i="4"/>
  <c r="L125" i="4" s="1"/>
  <c r="K115" i="4"/>
  <c r="K112" i="4"/>
  <c r="K125" i="4" s="1"/>
  <c r="J115" i="4"/>
  <c r="J112" i="4"/>
  <c r="J119" i="4" s="1"/>
  <c r="F261" i="13"/>
  <c r="D63" i="4" a="1"/>
  <c r="D63" i="4" s="1"/>
  <c r="D296" i="10" s="1"/>
  <c r="D64" i="4" a="1"/>
  <c r="D64" i="4" s="1"/>
  <c r="D297" i="10" s="1"/>
  <c r="D65" i="4" a="1"/>
  <c r="D65" i="4" s="1"/>
  <c r="D298" i="10" s="1"/>
  <c r="D66" i="4" a="1"/>
  <c r="D66" i="4" s="1"/>
  <c r="D299" i="10" s="1"/>
  <c r="D67" i="4" a="1"/>
  <c r="D67" i="4" s="1"/>
  <c r="D300" i="10" s="1"/>
  <c r="D68" i="4" a="1"/>
  <c r="D68" i="4" s="1"/>
  <c r="D301" i="10" s="1"/>
  <c r="D69" i="4" a="1"/>
  <c r="D69" i="4" s="1"/>
  <c r="D302" i="10" s="1"/>
  <c r="D70" i="4" a="1"/>
  <c r="D70" i="4" s="1"/>
  <c r="D303" i="10" s="1"/>
  <c r="D71" i="4" a="1"/>
  <c r="D71" i="4" s="1"/>
  <c r="D304" i="10" s="1"/>
  <c r="D72" i="4" a="1"/>
  <c r="D72" i="4" s="1"/>
  <c r="D305" i="10" s="1"/>
  <c r="D73" i="4" a="1"/>
  <c r="D73" i="4" s="1"/>
  <c r="D306" i="10" s="1"/>
  <c r="D74" i="4" a="1"/>
  <c r="D74" i="4" s="1"/>
  <c r="D307" i="10" s="1"/>
  <c r="D75" i="4" a="1"/>
  <c r="D75" i="4" s="1"/>
  <c r="D308" i="10" s="1"/>
  <c r="D76" i="4" a="1"/>
  <c r="D76" i="4" s="1"/>
  <c r="D309" i="10" s="1"/>
  <c r="D77" i="4" a="1"/>
  <c r="D77" i="4" s="1"/>
  <c r="D310" i="10" s="1"/>
  <c r="D78" i="4" a="1"/>
  <c r="D78" i="4" s="1"/>
  <c r="D311" i="10" s="1"/>
  <c r="D79" i="4" a="1"/>
  <c r="D79" i="4" s="1"/>
  <c r="D312" i="10" s="1"/>
  <c r="D80" i="4" a="1"/>
  <c r="D80" i="4" s="1"/>
  <c r="D313" i="10" s="1"/>
  <c r="D81" i="4" a="1"/>
  <c r="D81" i="4" s="1"/>
  <c r="D314" i="10" s="1"/>
  <c r="D82" i="4" a="1"/>
  <c r="D82" i="4" s="1"/>
  <c r="D315" i="10" s="1"/>
  <c r="D62" i="4" a="1"/>
  <c r="D62" i="4" s="1"/>
  <c r="D295" i="10"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87" i="4" a="1"/>
  <c r="D87"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12" i="4" a="1"/>
  <c r="D112"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37" i="4" a="1"/>
  <c r="D137"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62" i="4" a="1"/>
  <c r="D162"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187" i="4" a="1"/>
  <c r="D187"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12" i="4" a="1"/>
  <c r="D212"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37" i="4" a="1"/>
  <c r="D237"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62" i="4" a="1"/>
  <c r="D262"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287" i="4" a="1"/>
  <c r="D287"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12" i="4" a="1"/>
  <c r="D312"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37" i="4" a="1"/>
  <c r="D337"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62" i="4" a="1"/>
  <c r="D362"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387" i="4" a="1"/>
  <c r="D387"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D428" i="4" a="1"/>
  <c r="D428" i="4" s="1"/>
  <c r="D429" i="4" a="1"/>
  <c r="D429" i="4" s="1"/>
  <c r="D430" i="4" a="1"/>
  <c r="D430" i="4" s="1"/>
  <c r="D431" i="4" a="1"/>
  <c r="D431" i="4" s="1"/>
  <c r="D432" i="4" a="1"/>
  <c r="D432" i="4" s="1"/>
  <c r="D412" i="4" a="1"/>
  <c r="D412" i="4" s="1"/>
  <c r="D438" i="4" a="1"/>
  <c r="D438" i="4" s="1"/>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37" i="4" a="1"/>
  <c r="D437"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62" i="4" a="1"/>
  <c r="D462"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487" i="4" a="1"/>
  <c r="D487"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12" i="4" a="1"/>
  <c r="D512"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37" i="4" a="1"/>
  <c r="D537"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62" i="4" a="1"/>
  <c r="D562"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587" i="4" a="1"/>
  <c r="D587"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12" i="4" a="1"/>
  <c r="D612"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37" i="4" a="1"/>
  <c r="D637"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62" i="4" a="1"/>
  <c r="D662"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D701" i="4" a="1"/>
  <c r="D701" i="4" s="1"/>
  <c r="D702" i="4" a="1"/>
  <c r="D702" i="4" s="1"/>
  <c r="D703" i="4" a="1"/>
  <c r="D703" i="4" s="1"/>
  <c r="D704" i="4" a="1"/>
  <c r="D704" i="4" s="1"/>
  <c r="D705" i="4" a="1"/>
  <c r="D705" i="4" s="1"/>
  <c r="D706" i="4" a="1"/>
  <c r="D706" i="4" s="1"/>
  <c r="D707" i="4" a="1"/>
  <c r="D707" i="4" s="1"/>
  <c r="D687" i="4" a="1"/>
  <c r="D687" i="4" s="1"/>
  <c r="D713" i="4" a="1"/>
  <c r="D713" i="4" s="1"/>
  <c r="D714" i="4" a="1"/>
  <c r="D714" i="4" s="1"/>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12" i="4" a="1"/>
  <c r="D712"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37" i="4" a="1"/>
  <c r="D737"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62" i="4" a="1"/>
  <c r="D762" i="4" s="1"/>
  <c r="D38" i="4" a="1"/>
  <c r="D38" i="4" s="1"/>
  <c r="D258" i="10" s="1"/>
  <c r="D39" i="4" a="1"/>
  <c r="D39" i="4" s="1"/>
  <c r="D259" i="10" s="1"/>
  <c r="D40" i="4" a="1"/>
  <c r="D40" i="4" s="1"/>
  <c r="D260" i="10" s="1"/>
  <c r="D41" i="4" a="1"/>
  <c r="D41" i="4" s="1"/>
  <c r="D261" i="10" s="1"/>
  <c r="D42" i="4" a="1"/>
  <c r="D42" i="4" s="1"/>
  <c r="D262" i="10" s="1"/>
  <c r="D43" i="4" a="1"/>
  <c r="D43" i="4" s="1"/>
  <c r="D263" i="10" s="1"/>
  <c r="D44" i="4" a="1"/>
  <c r="D44" i="4" s="1"/>
  <c r="D264" i="10" s="1"/>
  <c r="D45" i="4" a="1"/>
  <c r="D45" i="4" s="1"/>
  <c r="D265" i="10" s="1"/>
  <c r="D46" i="4" a="1"/>
  <c r="D46" i="4" s="1"/>
  <c r="D266" i="10" s="1"/>
  <c r="D47" i="4" a="1"/>
  <c r="D47" i="4" s="1"/>
  <c r="D267" i="10" s="1"/>
  <c r="D48" i="4" a="1"/>
  <c r="D48" i="4" s="1"/>
  <c r="D268" i="10" s="1"/>
  <c r="D49" i="4" a="1"/>
  <c r="D49" i="4" s="1"/>
  <c r="D269" i="10" s="1"/>
  <c r="D50" i="4" a="1"/>
  <c r="D50" i="4" s="1"/>
  <c r="D270" i="10" s="1"/>
  <c r="D51" i="4" a="1"/>
  <c r="D51" i="4" s="1"/>
  <c r="D271" i="10" s="1"/>
  <c r="D52" i="4" a="1"/>
  <c r="D52" i="4" s="1"/>
  <c r="D272" i="10" s="1"/>
  <c r="D53" i="4" a="1"/>
  <c r="D53" i="4" s="1"/>
  <c r="D273" i="10" s="1"/>
  <c r="D54" i="4" a="1"/>
  <c r="D54" i="4" s="1"/>
  <c r="D274" i="10" s="1"/>
  <c r="D55" i="4" a="1"/>
  <c r="D55" i="4" s="1"/>
  <c r="D275" i="10" s="1"/>
  <c r="D56" i="4" a="1"/>
  <c r="D56" i="4" s="1"/>
  <c r="D276" i="10" s="1"/>
  <c r="D57" i="4" a="1"/>
  <c r="D57" i="4" s="1"/>
  <c r="D277" i="10" s="1"/>
  <c r="D37" i="4" a="1"/>
  <c r="D37" i="4" s="1"/>
  <c r="D257" i="10" s="1"/>
  <c r="F283" i="13"/>
  <c r="F280" i="13"/>
  <c r="F293" i="13" s="1"/>
  <c r="F258" i="13"/>
  <c r="F265" i="13" s="1"/>
  <c r="F236" i="13"/>
  <c r="F244" i="13" s="1"/>
  <c r="F214" i="13"/>
  <c r="F222" i="13" s="1"/>
  <c r="F192" i="13"/>
  <c r="F183" i="13"/>
  <c r="F180" i="13"/>
  <c r="F176" i="13"/>
  <c r="F172" i="13"/>
  <c r="F182" i="13" s="1"/>
  <c r="F170" i="13"/>
  <c r="F163" i="13"/>
  <c r="F160" i="13"/>
  <c r="F155" i="13"/>
  <c r="F148" i="13"/>
  <c r="F162" i="13" s="1"/>
  <c r="F126" i="13"/>
  <c r="F134" i="13" s="1"/>
  <c r="F104" i="13"/>
  <c r="F112" i="13" s="1"/>
  <c r="F95" i="13"/>
  <c r="F92" i="13"/>
  <c r="F88" i="13"/>
  <c r="F84" i="13"/>
  <c r="F94" i="13" s="1"/>
  <c r="F82" i="13"/>
  <c r="F75" i="13"/>
  <c r="F72" i="13"/>
  <c r="F67" i="13"/>
  <c r="F60" i="13"/>
  <c r="F74" i="13" s="1"/>
  <c r="F38" i="13"/>
  <c r="F46" i="13" s="1"/>
  <c r="F16" i="13"/>
  <c r="F20" i="13" s="1"/>
  <c r="F23" i="13" s="1"/>
  <c r="J803" i="4"/>
  <c r="K803" i="4"/>
  <c r="H374" i="10" s="1"/>
  <c r="L803" i="4"/>
  <c r="AF40" i="6"/>
  <c r="AF41" i="6"/>
  <c r="AF42" i="6"/>
  <c r="AF43" i="6"/>
  <c r="AF44" i="6"/>
  <c r="AF45" i="6"/>
  <c r="AF46" i="6"/>
  <c r="AF47" i="6"/>
  <c r="AF48" i="6"/>
  <c r="AF49" i="6"/>
  <c r="AF50" i="6"/>
  <c r="AF51" i="6"/>
  <c r="AF52" i="6"/>
  <c r="AF53" i="6"/>
  <c r="AF54" i="6"/>
  <c r="AF55" i="6"/>
  <c r="AF56" i="6"/>
  <c r="AF57" i="6"/>
  <c r="AF58" i="6"/>
  <c r="AF59" i="6"/>
  <c r="AF60" i="6"/>
  <c r="AF61" i="6"/>
  <c r="AF62" i="6"/>
  <c r="AF63" i="6"/>
  <c r="AF64" i="6"/>
  <c r="AF65" i="6"/>
  <c r="AF66" i="6"/>
  <c r="AF67" i="6"/>
  <c r="AF68" i="6"/>
  <c r="AF69" i="6"/>
  <c r="AF70" i="6"/>
  <c r="AF71" i="6"/>
  <c r="AF72" i="6"/>
  <c r="AF73" i="6"/>
  <c r="AF74" i="6"/>
  <c r="AF75" i="6"/>
  <c r="AF76" i="6"/>
  <c r="AF77" i="6"/>
  <c r="AF78" i="6"/>
  <c r="AF79" i="6"/>
  <c r="AF80" i="6"/>
  <c r="AF81" i="6"/>
  <c r="AF82" i="6"/>
  <c r="AF83" i="6"/>
  <c r="AF84" i="6"/>
  <c r="AF85" i="6"/>
  <c r="AF86" i="6"/>
  <c r="AF87" i="6"/>
  <c r="AF88" i="6"/>
  <c r="AF89" i="6"/>
  <c r="AF90" i="6"/>
  <c r="AF91" i="6"/>
  <c r="AF92" i="6"/>
  <c r="AF93" i="6"/>
  <c r="AF94" i="6"/>
  <c r="AF95" i="6"/>
  <c r="AF31" i="6"/>
  <c r="AF32" i="6"/>
  <c r="AF33" i="6"/>
  <c r="AF34" i="6"/>
  <c r="AF35" i="6"/>
  <c r="AF36" i="6"/>
  <c r="AF37" i="6"/>
  <c r="AF38" i="6"/>
  <c r="AF39" i="6"/>
  <c r="AF30" i="6"/>
  <c r="AF29" i="6"/>
  <c r="AE29" i="6"/>
  <c r="AE40" i="6"/>
  <c r="AE41" i="6"/>
  <c r="AE42" i="6"/>
  <c r="AE43" i="6"/>
  <c r="AE44" i="6"/>
  <c r="AE45" i="6"/>
  <c r="AE46" i="6"/>
  <c r="AE47" i="6"/>
  <c r="AE48" i="6"/>
  <c r="AE49" i="6"/>
  <c r="AE50" i="6"/>
  <c r="AE51" i="6"/>
  <c r="AE52" i="6"/>
  <c r="AE53" i="6"/>
  <c r="AE54" i="6"/>
  <c r="AE55" i="6"/>
  <c r="AE56" i="6"/>
  <c r="AE57" i="6"/>
  <c r="AE58" i="6"/>
  <c r="AE59" i="6"/>
  <c r="AE60" i="6"/>
  <c r="AE61" i="6"/>
  <c r="AE62" i="6"/>
  <c r="AE63" i="6"/>
  <c r="AE64" i="6"/>
  <c r="AE65" i="6"/>
  <c r="AE66" i="6"/>
  <c r="AE67" i="6"/>
  <c r="AE68" i="6"/>
  <c r="AE69" i="6"/>
  <c r="AE70" i="6"/>
  <c r="AE71" i="6"/>
  <c r="AE72" i="6"/>
  <c r="AE73" i="6"/>
  <c r="AE74" i="6"/>
  <c r="AE75" i="6"/>
  <c r="AE76" i="6"/>
  <c r="AE77" i="6"/>
  <c r="AE78" i="6"/>
  <c r="AE79" i="6"/>
  <c r="AE80" i="6"/>
  <c r="AE81" i="6"/>
  <c r="AE82" i="6"/>
  <c r="AE83" i="6"/>
  <c r="AE84" i="6"/>
  <c r="AE85" i="6"/>
  <c r="AE86" i="6"/>
  <c r="AE87" i="6"/>
  <c r="AE88" i="6"/>
  <c r="AE89" i="6"/>
  <c r="AE90" i="6"/>
  <c r="AE91" i="6"/>
  <c r="AE92" i="6"/>
  <c r="AE93" i="6"/>
  <c r="AE94" i="6"/>
  <c r="AE95" i="6"/>
  <c r="AE31" i="6"/>
  <c r="AE32" i="6"/>
  <c r="AE33" i="6"/>
  <c r="AE34" i="6"/>
  <c r="AE35" i="6"/>
  <c r="AE36" i="6"/>
  <c r="AE37" i="6"/>
  <c r="AE38" i="6"/>
  <c r="AE39" i="6"/>
  <c r="AE30" i="6"/>
  <c r="AD31" i="6"/>
  <c r="AD32" i="6"/>
  <c r="AD33" i="6"/>
  <c r="AD34" i="6"/>
  <c r="AD35" i="6"/>
  <c r="AD36" i="6"/>
  <c r="AD37" i="6"/>
  <c r="AD38" i="6"/>
  <c r="AD39" i="6"/>
  <c r="AD40" i="6"/>
  <c r="AD41" i="6"/>
  <c r="AD42" i="6"/>
  <c r="AD43" i="6"/>
  <c r="AD44" i="6"/>
  <c r="AD45" i="6"/>
  <c r="AD46" i="6"/>
  <c r="AD47" i="6"/>
  <c r="AD48" i="6"/>
  <c r="AD49" i="6"/>
  <c r="AD50" i="6"/>
  <c r="AD51" i="6"/>
  <c r="AD52" i="6"/>
  <c r="AD53" i="6"/>
  <c r="AD54" i="6"/>
  <c r="AD55" i="6"/>
  <c r="AD56" i="6"/>
  <c r="AD57" i="6"/>
  <c r="AD58" i="6"/>
  <c r="AD59" i="6"/>
  <c r="AD60" i="6"/>
  <c r="AD61" i="6"/>
  <c r="AD62" i="6"/>
  <c r="AD63" i="6"/>
  <c r="AD64" i="6"/>
  <c r="AD65" i="6"/>
  <c r="AD66" i="6"/>
  <c r="AD67" i="6"/>
  <c r="AD68" i="6"/>
  <c r="AD69" i="6"/>
  <c r="AD70" i="6"/>
  <c r="AD71" i="6"/>
  <c r="AD72" i="6"/>
  <c r="AD73" i="6"/>
  <c r="AD74" i="6"/>
  <c r="AD75" i="6"/>
  <c r="AD76" i="6"/>
  <c r="AD77" i="6"/>
  <c r="AD78" i="6"/>
  <c r="AD79" i="6"/>
  <c r="AD80" i="6"/>
  <c r="AD81" i="6"/>
  <c r="AD82" i="6"/>
  <c r="AD83" i="6"/>
  <c r="AD84" i="6"/>
  <c r="AD85" i="6"/>
  <c r="AD86" i="6"/>
  <c r="AD87" i="6"/>
  <c r="AD88" i="6"/>
  <c r="AD89" i="6"/>
  <c r="AD90" i="6"/>
  <c r="AD91" i="6"/>
  <c r="AD92" i="6"/>
  <c r="AD93" i="6"/>
  <c r="AD94" i="6"/>
  <c r="AD95" i="6"/>
  <c r="AD30" i="6"/>
  <c r="AD29" i="6"/>
  <c r="AC31" i="6"/>
  <c r="AC32" i="6"/>
  <c r="AC33" i="6"/>
  <c r="AC34" i="6"/>
  <c r="AC35" i="6"/>
  <c r="AC36" i="6"/>
  <c r="AC37" i="6"/>
  <c r="AC38" i="6"/>
  <c r="AC39" i="6"/>
  <c r="AC40" i="6"/>
  <c r="AC41" i="6"/>
  <c r="AC42" i="6"/>
  <c r="AC43" i="6"/>
  <c r="AC44" i="6"/>
  <c r="AC45" i="6"/>
  <c r="AC46" i="6"/>
  <c r="AC47" i="6"/>
  <c r="AC48" i="6"/>
  <c r="AC49" i="6"/>
  <c r="AC50" i="6"/>
  <c r="AC51" i="6"/>
  <c r="AC52" i="6"/>
  <c r="AC53" i="6"/>
  <c r="AC54" i="6"/>
  <c r="AC55" i="6"/>
  <c r="AC56" i="6"/>
  <c r="AC57" i="6"/>
  <c r="AC58" i="6"/>
  <c r="AC59" i="6"/>
  <c r="AC60" i="6"/>
  <c r="AC61" i="6"/>
  <c r="AC62" i="6"/>
  <c r="AC63" i="6"/>
  <c r="AC64" i="6"/>
  <c r="AC65" i="6"/>
  <c r="AC66" i="6"/>
  <c r="AC67" i="6"/>
  <c r="AC68" i="6"/>
  <c r="AC69" i="6"/>
  <c r="AC70" i="6"/>
  <c r="AC71" i="6"/>
  <c r="AC72" i="6"/>
  <c r="AC73" i="6"/>
  <c r="AC74" i="6"/>
  <c r="AC75" i="6"/>
  <c r="AC76" i="6"/>
  <c r="AC77" i="6"/>
  <c r="AC78" i="6"/>
  <c r="AC79" i="6"/>
  <c r="AC80" i="6"/>
  <c r="AC81" i="6"/>
  <c r="AC82" i="6"/>
  <c r="AC83" i="6"/>
  <c r="AC84" i="6"/>
  <c r="AC85" i="6"/>
  <c r="AC86" i="6"/>
  <c r="AC87" i="6"/>
  <c r="AC88" i="6"/>
  <c r="AC89" i="6"/>
  <c r="AC90" i="6"/>
  <c r="AC91" i="6"/>
  <c r="AC92" i="6"/>
  <c r="AC93" i="6"/>
  <c r="AC94" i="6"/>
  <c r="AC95" i="6"/>
  <c r="AC30" i="6"/>
  <c r="AC29"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30" i="6"/>
  <c r="AB29" i="6"/>
  <c r="V21" i="8"/>
  <c r="U21" i="8"/>
  <c r="K27" i="6"/>
  <c r="K85" i="6" s="1"/>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29" i="6"/>
  <c r="G29"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8" i="6"/>
  <c r="G39" i="6"/>
  <c r="G40" i="6"/>
  <c r="G41" i="6"/>
  <c r="G42" i="6"/>
  <c r="G43" i="6"/>
  <c r="G44" i="6"/>
  <c r="G45" i="6"/>
  <c r="G46" i="6"/>
  <c r="G47" i="6"/>
  <c r="G48" i="6"/>
  <c r="G37" i="6"/>
  <c r="G33" i="6"/>
  <c r="G34" i="6"/>
  <c r="G35" i="6"/>
  <c r="G36" i="6"/>
  <c r="G32" i="6"/>
  <c r="G30" i="6"/>
  <c r="G31"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29"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29" i="6"/>
  <c r="K78" i="6" l="1"/>
  <c r="K67" i="6"/>
  <c r="K44" i="6"/>
  <c r="K88" i="6"/>
  <c r="K74" i="6"/>
  <c r="K68" i="6"/>
  <c r="K87" i="6"/>
  <c r="K83" i="6"/>
  <c r="K90" i="6"/>
  <c r="K76" i="6"/>
  <c r="K81" i="6"/>
  <c r="K30" i="6"/>
  <c r="K38" i="6"/>
  <c r="K75" i="6"/>
  <c r="K69" i="6"/>
  <c r="K86" i="6"/>
  <c r="K29" i="6"/>
  <c r="K53" i="6"/>
  <c r="K79" i="6"/>
  <c r="K40" i="6"/>
  <c r="K43" i="6"/>
  <c r="K59" i="6"/>
  <c r="K54" i="6"/>
  <c r="K56" i="6"/>
  <c r="K91" i="6"/>
  <c r="K62" i="6"/>
  <c r="K61" i="6"/>
  <c r="K72" i="6"/>
  <c r="K41" i="6"/>
  <c r="K95" i="6"/>
  <c r="K66" i="6"/>
  <c r="K93" i="6"/>
  <c r="K31" i="6"/>
  <c r="K51" i="6"/>
  <c r="K36" i="6"/>
  <c r="K64" i="6"/>
  <c r="K84" i="6"/>
  <c r="K48" i="6"/>
  <c r="K71" i="6"/>
  <c r="K89" i="6"/>
  <c r="K37" i="6"/>
  <c r="K57" i="6"/>
  <c r="K65" i="6"/>
  <c r="K50" i="6"/>
  <c r="K39" i="6"/>
  <c r="K49" i="6"/>
  <c r="K82" i="6"/>
  <c r="K47" i="6"/>
  <c r="K34" i="6"/>
  <c r="K58" i="6"/>
  <c r="K32" i="6"/>
  <c r="K60" i="6"/>
  <c r="K42" i="6"/>
  <c r="K52" i="6"/>
  <c r="EC71" i="7"/>
  <c r="ED71" i="7" s="1"/>
  <c r="K73" i="6"/>
  <c r="K63" i="6"/>
  <c r="K33" i="6"/>
  <c r="K46" i="6"/>
  <c r="K55" i="6"/>
  <c r="K80" i="6"/>
  <c r="K92" i="6"/>
  <c r="K70" i="6"/>
  <c r="K35" i="6"/>
  <c r="K45" i="6"/>
  <c r="K77" i="6"/>
  <c r="K94" i="6"/>
  <c r="EC81" i="7"/>
  <c r="ED81" i="7" s="1"/>
  <c r="EC89" i="7"/>
  <c r="ED89" i="7" s="1"/>
  <c r="EC87" i="7"/>
  <c r="ED87" i="7" s="1"/>
  <c r="EC75" i="7"/>
  <c r="ED75" i="7" s="1"/>
  <c r="EC86" i="7"/>
  <c r="ED86" i="7" s="1"/>
  <c r="EC85" i="7"/>
  <c r="ED85" i="7" s="1"/>
  <c r="EC84" i="7"/>
  <c r="ED84" i="7" s="1"/>
  <c r="EC72" i="7"/>
  <c r="ED72" i="7" s="1"/>
  <c r="EC88" i="7"/>
  <c r="ED88" i="7" s="1"/>
  <c r="EC82" i="7"/>
  <c r="ED82" i="7" s="1"/>
  <c r="EC70" i="7"/>
  <c r="ED70" i="7" s="1"/>
  <c r="EC83" i="7"/>
  <c r="ED83" i="7" s="1"/>
  <c r="EC67" i="7"/>
  <c r="ED67" i="7" s="1"/>
  <c r="EC65" i="7"/>
  <c r="ED65" i="7" s="1"/>
  <c r="EC79" i="7"/>
  <c r="ED79" i="7" s="1"/>
  <c r="EC76" i="7"/>
  <c r="ED76" i="7" s="1"/>
  <c r="EC64" i="7"/>
  <c r="ED64" i="7" s="1"/>
  <c r="EC74" i="7"/>
  <c r="ED74" i="7" s="1"/>
  <c r="EC62" i="7"/>
  <c r="EC73" i="7"/>
  <c r="ED73" i="7" s="1"/>
  <c r="EC80" i="7"/>
  <c r="ED80" i="7" s="1"/>
  <c r="EC78" i="7"/>
  <c r="ED78" i="7" s="1"/>
  <c r="EC66" i="7"/>
  <c r="ED66" i="7" s="1"/>
  <c r="EC77" i="7"/>
  <c r="ED77" i="7" s="1"/>
  <c r="EC69" i="7"/>
  <c r="ED69" i="7" s="1"/>
  <c r="EC68" i="7"/>
  <c r="ED68" i="7" s="1"/>
  <c r="EC63" i="7"/>
  <c r="ED63" i="7" s="1"/>
  <c r="G561" i="10"/>
  <c r="E76" i="15"/>
  <c r="J565" i="10"/>
  <c r="H84" i="15"/>
  <c r="F84" i="15"/>
  <c r="H565" i="10"/>
  <c r="I565" i="10"/>
  <c r="G84" i="15"/>
  <c r="X118" i="4"/>
  <c r="J666" i="4"/>
  <c r="J669" i="4" s="1"/>
  <c r="J671" i="4" s="1"/>
  <c r="J672" i="4" s="1"/>
  <c r="U616" i="4"/>
  <c r="U619" i="4" s="1"/>
  <c r="U621" i="4" s="1"/>
  <c r="U622" i="4" s="1"/>
  <c r="W570" i="4"/>
  <c r="V595" i="4"/>
  <c r="P216" i="4"/>
  <c r="P219" i="4" s="1"/>
  <c r="Q470" i="4"/>
  <c r="Q471" i="4" s="1"/>
  <c r="Q472" i="4" s="1"/>
  <c r="N720" i="4"/>
  <c r="S220" i="4"/>
  <c r="S221" i="4" s="1"/>
  <c r="S222" i="4" s="1"/>
  <c r="S141" i="4"/>
  <c r="S144" i="4" s="1"/>
  <c r="S146" i="4" s="1"/>
  <c r="S147" i="4" s="1"/>
  <c r="R716" i="4"/>
  <c r="R719" i="4" s="1"/>
  <c r="R721" i="4" s="1"/>
  <c r="R722" i="4" s="1"/>
  <c r="M166" i="4"/>
  <c r="M169" i="4" s="1"/>
  <c r="M171" i="4" s="1"/>
  <c r="M172" i="4" s="1"/>
  <c r="K141" i="4"/>
  <c r="K144" i="4" s="1"/>
  <c r="L366" i="4"/>
  <c r="L369" i="4" s="1"/>
  <c r="L371" i="4" s="1"/>
  <c r="L372" i="4" s="1"/>
  <c r="U495" i="4"/>
  <c r="U496" i="4" s="1"/>
  <c r="U497" i="4" s="1"/>
  <c r="K570" i="4"/>
  <c r="R316" i="4"/>
  <c r="R319" i="4" s="1"/>
  <c r="R321" i="4" s="1"/>
  <c r="R322" i="4" s="1"/>
  <c r="L166" i="4"/>
  <c r="L169" i="4" s="1"/>
  <c r="L171" i="4" s="1"/>
  <c r="L172" i="4" s="1"/>
  <c r="M241" i="4"/>
  <c r="M244" i="4" s="1"/>
  <c r="M246" i="4" s="1"/>
  <c r="M247" i="4" s="1"/>
  <c r="T293" i="4"/>
  <c r="L766" i="4"/>
  <c r="L769" i="4" s="1"/>
  <c r="L771" i="4" s="1"/>
  <c r="L772" i="4" s="1"/>
  <c r="T141" i="4"/>
  <c r="T144" i="4" s="1"/>
  <c r="T146" i="4" s="1"/>
  <c r="T147" i="4" s="1"/>
  <c r="N170" i="4"/>
  <c r="K416" i="4"/>
  <c r="K419" i="4" s="1"/>
  <c r="K421" i="4" s="1"/>
  <c r="K422" i="4" s="1"/>
  <c r="Q620" i="4"/>
  <c r="Q621" i="4" s="1"/>
  <c r="Q622" i="4" s="1"/>
  <c r="T120" i="4"/>
  <c r="Q166" i="4"/>
  <c r="Q169" i="4" s="1"/>
  <c r="Q171" i="4" s="1"/>
  <c r="Q172" i="4" s="1"/>
  <c r="N300" i="4"/>
  <c r="J316" i="4"/>
  <c r="J319" i="4" s="1"/>
  <c r="J321" i="4" s="1"/>
  <c r="J322" i="4" s="1"/>
  <c r="V118" i="4"/>
  <c r="O191" i="4"/>
  <c r="O194" i="4" s="1"/>
  <c r="K220" i="4"/>
  <c r="K221" i="4" s="1"/>
  <c r="K222" i="4" s="1"/>
  <c r="T295" i="4"/>
  <c r="T495" i="4"/>
  <c r="T496" i="4" s="1"/>
  <c r="T497" i="4" s="1"/>
  <c r="R616" i="4"/>
  <c r="R619" i="4" s="1"/>
  <c r="L545" i="4"/>
  <c r="L546" i="4" s="1"/>
  <c r="L547" i="4" s="1"/>
  <c r="X545" i="4"/>
  <c r="X546" i="4" s="1"/>
  <c r="X547" i="4" s="1"/>
  <c r="O695" i="4"/>
  <c r="O696" i="4" s="1"/>
  <c r="O697" i="4" s="1"/>
  <c r="Q545" i="4"/>
  <c r="Q546" i="4" s="1"/>
  <c r="Q547" i="4" s="1"/>
  <c r="J266" i="4"/>
  <c r="J269" i="4" s="1"/>
  <c r="N293" i="4"/>
  <c r="S300" i="4"/>
  <c r="U466" i="4"/>
  <c r="U469" i="4" s="1"/>
  <c r="U471" i="4" s="1"/>
  <c r="U472" i="4" s="1"/>
  <c r="V166" i="4"/>
  <c r="V169" i="4" s="1"/>
  <c r="V171" i="4" s="1"/>
  <c r="V172" i="4" s="1"/>
  <c r="M293" i="4"/>
  <c r="Q293" i="4"/>
  <c r="P366" i="4"/>
  <c r="P369" i="4" s="1"/>
  <c r="N445" i="4"/>
  <c r="N446" i="4" s="1"/>
  <c r="N447" i="4" s="1"/>
  <c r="N591" i="4"/>
  <c r="N594" i="4" s="1"/>
  <c r="O303" i="10"/>
  <c r="J125" i="4"/>
  <c r="P118" i="4"/>
  <c r="O308" i="10"/>
  <c r="P125" i="4"/>
  <c r="U145" i="4"/>
  <c r="X720" i="4"/>
  <c r="X721" i="4" s="1"/>
  <c r="X722" i="4" s="1"/>
  <c r="M302" i="10"/>
  <c r="X166" i="4"/>
  <c r="X169" i="4" s="1"/>
  <c r="X171" i="4" s="1"/>
  <c r="X172" i="4" s="1"/>
  <c r="N294" i="4"/>
  <c r="U416" i="4"/>
  <c r="U419" i="4" s="1"/>
  <c r="U421" i="4" s="1"/>
  <c r="U422" i="4" s="1"/>
  <c r="K695" i="4"/>
  <c r="I302" i="10"/>
  <c r="M303" i="10"/>
  <c r="V119" i="4"/>
  <c r="J294" i="4"/>
  <c r="S541" i="4"/>
  <c r="S544" i="4" s="1"/>
  <c r="G302" i="10"/>
  <c r="I303" i="10"/>
  <c r="J295" i="4"/>
  <c r="P395" i="4"/>
  <c r="P396" i="4" s="1"/>
  <c r="P397" i="4" s="1"/>
  <c r="G303" i="10"/>
  <c r="I308" i="10"/>
  <c r="W241" i="4"/>
  <c r="W244" i="4" s="1"/>
  <c r="W246" i="4" s="1"/>
  <c r="W247" i="4" s="1"/>
  <c r="O570" i="4"/>
  <c r="O571" i="4" s="1"/>
  <c r="O572" i="4" s="1"/>
  <c r="G308" i="10"/>
  <c r="R145" i="4"/>
  <c r="R146" i="4" s="1"/>
  <c r="R147" i="4" s="1"/>
  <c r="T266" i="4"/>
  <c r="T269" i="4" s="1"/>
  <c r="T271" i="4" s="1"/>
  <c r="T272" i="4" s="1"/>
  <c r="O294" i="4"/>
  <c r="O299" i="4" s="1"/>
  <c r="R516" i="4"/>
  <c r="R519" i="4" s="1"/>
  <c r="R521" i="4" s="1"/>
  <c r="R522" i="4" s="1"/>
  <c r="J216" i="4"/>
  <c r="J219" i="4" s="1"/>
  <c r="J221" i="4" s="1"/>
  <c r="J222" i="4" s="1"/>
  <c r="T300" i="4"/>
  <c r="P616" i="4"/>
  <c r="P619" i="4" s="1"/>
  <c r="P621" i="4" s="1"/>
  <c r="P622" i="4" s="1"/>
  <c r="T720" i="4"/>
  <c r="T721" i="4" s="1"/>
  <c r="T722" i="4" s="1"/>
  <c r="O745" i="4"/>
  <c r="O746" i="4" s="1"/>
  <c r="O747" i="4" s="1"/>
  <c r="U270" i="4"/>
  <c r="U271" i="4" s="1"/>
  <c r="U272" i="4" s="1"/>
  <c r="J120" i="4"/>
  <c r="R119" i="4"/>
  <c r="M145" i="4"/>
  <c r="T170" i="4"/>
  <c r="T171" i="4" s="1"/>
  <c r="T172" i="4" s="1"/>
  <c r="P341" i="4"/>
  <c r="P344" i="4" s="1"/>
  <c r="P346" i="4" s="1"/>
  <c r="P347" i="4" s="1"/>
  <c r="R370" i="4"/>
  <c r="R371" i="4" s="1"/>
  <c r="R372" i="4" s="1"/>
  <c r="W420" i="4"/>
  <c r="W421" i="4" s="1"/>
  <c r="W422" i="4" s="1"/>
  <c r="S570" i="4"/>
  <c r="S571" i="4" s="1"/>
  <c r="S572" i="4" s="1"/>
  <c r="K595" i="4"/>
  <c r="P595" i="4"/>
  <c r="P596" i="4" s="1"/>
  <c r="P597" i="4" s="1"/>
  <c r="X616" i="4"/>
  <c r="X619" i="4" s="1"/>
  <c r="W745" i="4"/>
  <c r="I301" i="10"/>
  <c r="S118" i="4"/>
  <c r="W191" i="4"/>
  <c r="W194" i="4" s="1"/>
  <c r="W196" i="4" s="1"/>
  <c r="W197" i="4" s="1"/>
  <c r="Q345" i="4"/>
  <c r="Q346" i="4" s="1"/>
  <c r="Q347" i="4" s="1"/>
  <c r="O466" i="4"/>
  <c r="O469" i="4" s="1"/>
  <c r="O471" i="4" s="1"/>
  <c r="O472" i="4" s="1"/>
  <c r="P495" i="4"/>
  <c r="P496" i="4" s="1"/>
  <c r="P497" i="4" s="1"/>
  <c r="T545" i="4"/>
  <c r="T546" i="4" s="1"/>
  <c r="T547" i="4" s="1"/>
  <c r="M570" i="4"/>
  <c r="M571" i="4" s="1"/>
  <c r="M572" i="4" s="1"/>
  <c r="L591" i="4"/>
  <c r="L594" i="4" s="1"/>
  <c r="L596" i="4" s="1"/>
  <c r="L597" i="4" s="1"/>
  <c r="V716" i="4"/>
  <c r="V719" i="4" s="1"/>
  <c r="V721" i="4" s="1"/>
  <c r="V722" i="4" s="1"/>
  <c r="R766" i="4"/>
  <c r="R769" i="4" s="1"/>
  <c r="R771" i="4" s="1"/>
  <c r="R772" i="4" s="1"/>
  <c r="J91" i="4"/>
  <c r="J94" i="4" s="1"/>
  <c r="J96" i="4" s="1"/>
  <c r="J97" i="4" s="1"/>
  <c r="L91" i="4"/>
  <c r="L94" i="4" s="1"/>
  <c r="L96" i="4" s="1"/>
  <c r="L97" i="4" s="1"/>
  <c r="N91" i="4"/>
  <c r="N94" i="4" s="1"/>
  <c r="N96" i="4" s="1"/>
  <c r="N97" i="4" s="1"/>
  <c r="P91" i="4"/>
  <c r="P94" i="4" s="1"/>
  <c r="P96" i="4" s="1"/>
  <c r="P97" i="4" s="1"/>
  <c r="R91" i="4"/>
  <c r="R94" i="4" s="1"/>
  <c r="R96" i="4" s="1"/>
  <c r="R97" i="4" s="1"/>
  <c r="T91" i="4"/>
  <c r="T94" i="4" s="1"/>
  <c r="T96" i="4" s="1"/>
  <c r="T97" i="4" s="1"/>
  <c r="V91" i="4"/>
  <c r="V94" i="4" s="1"/>
  <c r="V96" i="4" s="1"/>
  <c r="V97" i="4" s="1"/>
  <c r="X91" i="4"/>
  <c r="X94" i="4" s="1"/>
  <c r="X96" i="4" s="1"/>
  <c r="X97" i="4" s="1"/>
  <c r="S125" i="4"/>
  <c r="M366" i="4"/>
  <c r="M369" i="4" s="1"/>
  <c r="M371" i="4" s="1"/>
  <c r="M372" i="4" s="1"/>
  <c r="N395" i="4"/>
  <c r="J445" i="4"/>
  <c r="O545" i="4"/>
  <c r="S616" i="4"/>
  <c r="S619" i="4" s="1"/>
  <c r="S621" i="4" s="1"/>
  <c r="S622" i="4" s="1"/>
  <c r="K301" i="10"/>
  <c r="K120" i="4"/>
  <c r="K241" i="4"/>
  <c r="K244" i="4" s="1"/>
  <c r="K246" i="4" s="1"/>
  <c r="K247" i="4" s="1"/>
  <c r="T245" i="4"/>
  <c r="T246" i="4" s="1"/>
  <c r="T247" i="4" s="1"/>
  <c r="N266" i="4"/>
  <c r="N269" i="4" s="1"/>
  <c r="N271" i="4" s="1"/>
  <c r="N272" i="4" s="1"/>
  <c r="Q495" i="4"/>
  <c r="V566" i="4"/>
  <c r="V569" i="4" s="1"/>
  <c r="M620" i="4"/>
  <c r="M691" i="4"/>
  <c r="M694" i="4" s="1"/>
  <c r="M696" i="4" s="1"/>
  <c r="M697" i="4" s="1"/>
  <c r="W695" i="4"/>
  <c r="Q745" i="4"/>
  <c r="P119" i="4"/>
  <c r="P124" i="4" s="1"/>
  <c r="J145" i="4"/>
  <c r="X141" i="4"/>
  <c r="X144" i="4" s="1"/>
  <c r="X146" i="4" s="1"/>
  <c r="K341" i="4"/>
  <c r="K344" i="4" s="1"/>
  <c r="K346" i="4" s="1"/>
  <c r="K347" i="4" s="1"/>
  <c r="X395" i="4"/>
  <c r="X396" i="4" s="1"/>
  <c r="X397" i="4" s="1"/>
  <c r="S420" i="4"/>
  <c r="S421" i="4" s="1"/>
  <c r="S422" i="4" s="1"/>
  <c r="W520" i="4"/>
  <c r="W521" i="4" s="1"/>
  <c r="W522" i="4" s="1"/>
  <c r="P545" i="4"/>
  <c r="P546" i="4" s="1"/>
  <c r="P547" i="4" s="1"/>
  <c r="K303" i="10"/>
  <c r="Q191" i="4"/>
  <c r="Q194" i="4" s="1"/>
  <c r="Q196" i="4" s="1"/>
  <c r="Q197" i="4" s="1"/>
  <c r="L245" i="4"/>
  <c r="L246" i="4" s="1"/>
  <c r="L247" i="4" s="1"/>
  <c r="M301" i="10"/>
  <c r="W571" i="4"/>
  <c r="W572" i="4" s="1"/>
  <c r="V596" i="4"/>
  <c r="V597" i="4" s="1"/>
  <c r="K308" i="10"/>
  <c r="K91" i="4"/>
  <c r="K94" i="4" s="1"/>
  <c r="K96" i="4" s="1"/>
  <c r="K97" i="4" s="1"/>
  <c r="M91" i="4"/>
  <c r="M94" i="4" s="1"/>
  <c r="M96" i="4" s="1"/>
  <c r="M97" i="4" s="1"/>
  <c r="O91" i="4"/>
  <c r="O94" i="4" s="1"/>
  <c r="O96" i="4" s="1"/>
  <c r="O97" i="4" s="1"/>
  <c r="Q91" i="4"/>
  <c r="Q94" i="4" s="1"/>
  <c r="Q96" i="4" s="1"/>
  <c r="Q97" i="4" s="1"/>
  <c r="S91" i="4"/>
  <c r="S94" i="4" s="1"/>
  <c r="S96" i="4" s="1"/>
  <c r="S97" i="4" s="1"/>
  <c r="U91" i="4"/>
  <c r="U94" i="4" s="1"/>
  <c r="U96" i="4" s="1"/>
  <c r="U97" i="4" s="1"/>
  <c r="W91" i="4"/>
  <c r="W94" i="4" s="1"/>
  <c r="W96" i="4" s="1"/>
  <c r="W97" i="4" s="1"/>
  <c r="M125" i="4"/>
  <c r="L141" i="4"/>
  <c r="L144" i="4" s="1"/>
  <c r="L146" i="4" s="1"/>
  <c r="K170" i="4"/>
  <c r="K171" i="4" s="1"/>
  <c r="K172" i="4" s="1"/>
  <c r="S191" i="4"/>
  <c r="S194" i="4" s="1"/>
  <c r="S196" i="4" s="1"/>
  <c r="S197" i="4" s="1"/>
  <c r="L216" i="4"/>
  <c r="L219" i="4" s="1"/>
  <c r="L221" i="4" s="1"/>
  <c r="L222" i="4" s="1"/>
  <c r="K470" i="4"/>
  <c r="K471" i="4" s="1"/>
  <c r="K472" i="4" s="1"/>
  <c r="L495" i="4"/>
  <c r="L496" i="4" s="1"/>
  <c r="L497" i="4" s="1"/>
  <c r="R541" i="4"/>
  <c r="R544" i="4" s="1"/>
  <c r="J566" i="4"/>
  <c r="J569" i="4" s="1"/>
  <c r="J571" i="4" s="1"/>
  <c r="J572" i="4" s="1"/>
  <c r="W616" i="4"/>
  <c r="W619" i="4" s="1"/>
  <c r="W621" i="4" s="1"/>
  <c r="W622" i="4" s="1"/>
  <c r="L666" i="4"/>
  <c r="L669" i="4" s="1"/>
  <c r="L671" i="4" s="1"/>
  <c r="L672" i="4" s="1"/>
  <c r="L716" i="4"/>
  <c r="L719" i="4" s="1"/>
  <c r="L721" i="4" s="1"/>
  <c r="L722" i="4" s="1"/>
  <c r="U741" i="4"/>
  <c r="U744" i="4" s="1"/>
  <c r="N770" i="4"/>
  <c r="G301" i="10"/>
  <c r="O301" i="10"/>
  <c r="K191" i="4"/>
  <c r="K194" i="4" s="1"/>
  <c r="K196" i="4" s="1"/>
  <c r="K197" i="4" s="1"/>
  <c r="J391" i="4"/>
  <c r="J394" i="4" s="1"/>
  <c r="J396" i="4" s="1"/>
  <c r="J397" i="4" s="1"/>
  <c r="R395" i="4"/>
  <c r="R396" i="4" s="1"/>
  <c r="R397" i="4" s="1"/>
  <c r="S470" i="4"/>
  <c r="S471" i="4" s="1"/>
  <c r="S472" i="4" s="1"/>
  <c r="O595" i="4"/>
  <c r="M308" i="10"/>
  <c r="AX37" i="6"/>
  <c r="AX36" i="6"/>
  <c r="AX35" i="6"/>
  <c r="AX34" i="6"/>
  <c r="AX39" i="6"/>
  <c r="AX38" i="6"/>
  <c r="AX33" i="6"/>
  <c r="AX44" i="6"/>
  <c r="AX32" i="6"/>
  <c r="AX43" i="6"/>
  <c r="AX31" i="6"/>
  <c r="AX42" i="6"/>
  <c r="AX30" i="6"/>
  <c r="AX41" i="6"/>
  <c r="AX40" i="6"/>
  <c r="F218" i="13"/>
  <c r="F221" i="13" s="1"/>
  <c r="F286" i="13"/>
  <c r="F181" i="13"/>
  <c r="F93" i="13"/>
  <c r="F223" i="13"/>
  <c r="F224" i="13" s="1"/>
  <c r="K30" i="4"/>
  <c r="I30" i="4"/>
  <c r="N30" i="4"/>
  <c r="N22" i="4" s="1"/>
  <c r="F30" i="4"/>
  <c r="L30" i="4"/>
  <c r="L22" i="4" s="1"/>
  <c r="O30" i="4"/>
  <c r="O22" i="4" s="1"/>
  <c r="R30" i="4"/>
  <c r="R22" i="4" s="1"/>
  <c r="T30" i="4"/>
  <c r="Q30" i="4"/>
  <c r="Q22" i="4" s="1"/>
  <c r="H30" i="4"/>
  <c r="G30" i="4"/>
  <c r="J30" i="4"/>
  <c r="M30" i="4"/>
  <c r="M22" i="4" s="1"/>
  <c r="P30" i="4"/>
  <c r="P22" i="4" s="1"/>
  <c r="S30" i="4"/>
  <c r="S22" i="4" s="1"/>
  <c r="O196" i="4"/>
  <c r="O197" i="4" s="1"/>
  <c r="R546" i="4"/>
  <c r="R547" i="4" s="1"/>
  <c r="U746" i="4"/>
  <c r="U747" i="4" s="1"/>
  <c r="R621" i="4"/>
  <c r="R622" i="4" s="1"/>
  <c r="O118" i="4"/>
  <c r="Q119" i="4"/>
  <c r="P145" i="4"/>
  <c r="P146" i="4" s="1"/>
  <c r="P147" i="4" s="1"/>
  <c r="J271" i="4"/>
  <c r="J272" i="4" s="1"/>
  <c r="L300" i="4"/>
  <c r="V320" i="4"/>
  <c r="V321" i="4" s="1"/>
  <c r="V322" i="4" s="1"/>
  <c r="U345" i="4"/>
  <c r="U346" i="4" s="1"/>
  <c r="U347" i="4" s="1"/>
  <c r="K520" i="4"/>
  <c r="K521" i="4" s="1"/>
  <c r="K522" i="4" s="1"/>
  <c r="Q520" i="4"/>
  <c r="Q521" i="4" s="1"/>
  <c r="Q522" i="4" s="1"/>
  <c r="U520" i="4"/>
  <c r="U521" i="4" s="1"/>
  <c r="U522" i="4" s="1"/>
  <c r="N545" i="4"/>
  <c r="N546" i="4" s="1"/>
  <c r="N547" i="4" s="1"/>
  <c r="U570" i="4"/>
  <c r="U571" i="4" s="1"/>
  <c r="U572" i="4" s="1"/>
  <c r="J595" i="4"/>
  <c r="J596" i="4" s="1"/>
  <c r="J597" i="4" s="1"/>
  <c r="V620" i="4"/>
  <c r="V621" i="4" s="1"/>
  <c r="V622" i="4" s="1"/>
  <c r="J446" i="4"/>
  <c r="J447" i="4" s="1"/>
  <c r="L118" i="4"/>
  <c r="O119" i="4"/>
  <c r="O124" i="4" s="1"/>
  <c r="N220" i="4"/>
  <c r="N221" i="4" s="1"/>
  <c r="N222" i="4" s="1"/>
  <c r="T216" i="4"/>
  <c r="T219" i="4" s="1"/>
  <c r="T221" i="4" s="1"/>
  <c r="T222" i="4" s="1"/>
  <c r="S241" i="4"/>
  <c r="S244" i="4" s="1"/>
  <c r="S246" i="4" s="1"/>
  <c r="S247" i="4" s="1"/>
  <c r="R293" i="4"/>
  <c r="U293" i="4"/>
  <c r="X293" i="4"/>
  <c r="P320" i="4"/>
  <c r="P321" i="4" s="1"/>
  <c r="P322" i="4" s="1"/>
  <c r="T366" i="4"/>
  <c r="T369" i="4" s="1"/>
  <c r="T371" i="4" s="1"/>
  <c r="T372" i="4" s="1"/>
  <c r="L395" i="4"/>
  <c r="L396" i="4" s="1"/>
  <c r="L397" i="4" s="1"/>
  <c r="V395" i="4"/>
  <c r="V396" i="4" s="1"/>
  <c r="V397" i="4" s="1"/>
  <c r="M416" i="4"/>
  <c r="M419" i="4" s="1"/>
  <c r="M421" i="4" s="1"/>
  <c r="M422" i="4" s="1"/>
  <c r="Q420" i="4"/>
  <c r="Q421" i="4" s="1"/>
  <c r="Q422" i="4" s="1"/>
  <c r="L441" i="4"/>
  <c r="L444" i="4" s="1"/>
  <c r="L446" i="4" s="1"/>
  <c r="L447" i="4" s="1"/>
  <c r="P441" i="4"/>
  <c r="P444" i="4" s="1"/>
  <c r="P446" i="4" s="1"/>
  <c r="P447" i="4" s="1"/>
  <c r="T445" i="4"/>
  <c r="T446" i="4" s="1"/>
  <c r="T447" i="4" s="1"/>
  <c r="X445" i="4"/>
  <c r="X446" i="4" s="1"/>
  <c r="X447" i="4" s="1"/>
  <c r="M470" i="4"/>
  <c r="M471" i="4" s="1"/>
  <c r="M472" i="4" s="1"/>
  <c r="J495" i="4"/>
  <c r="J496" i="4" s="1"/>
  <c r="J497" i="4" s="1"/>
  <c r="V491" i="4"/>
  <c r="V494" i="4" s="1"/>
  <c r="V496" i="4" s="1"/>
  <c r="V497" i="4" s="1"/>
  <c r="J545" i="4"/>
  <c r="J546" i="4" s="1"/>
  <c r="J547" i="4" s="1"/>
  <c r="O546" i="4"/>
  <c r="O547" i="4" s="1"/>
  <c r="V541" i="4"/>
  <c r="V544" i="4" s="1"/>
  <c r="V546" i="4" s="1"/>
  <c r="V547" i="4" s="1"/>
  <c r="N566" i="4"/>
  <c r="N569" i="4" s="1"/>
  <c r="N571" i="4" s="1"/>
  <c r="N572" i="4" s="1"/>
  <c r="Q570" i="4"/>
  <c r="Q571" i="4" s="1"/>
  <c r="Q572" i="4" s="1"/>
  <c r="K596" i="4"/>
  <c r="K597" i="4" s="1"/>
  <c r="T595" i="4"/>
  <c r="T596" i="4" s="1"/>
  <c r="T597" i="4" s="1"/>
  <c r="K620" i="4"/>
  <c r="K621" i="4" s="1"/>
  <c r="K622" i="4" s="1"/>
  <c r="Q695" i="4"/>
  <c r="Q696" i="4" s="1"/>
  <c r="Q697" i="4" s="1"/>
  <c r="P716" i="4"/>
  <c r="P719" i="4" s="1"/>
  <c r="P721" i="4" s="1"/>
  <c r="P722" i="4" s="1"/>
  <c r="O125" i="4"/>
  <c r="U120" i="4"/>
  <c r="U124" i="4" s="1"/>
  <c r="Q146" i="4"/>
  <c r="Q147" i="4" s="1"/>
  <c r="P293" i="4"/>
  <c r="U294" i="4"/>
  <c r="X300" i="4"/>
  <c r="J118" i="4"/>
  <c r="U125" i="4"/>
  <c r="Q145" i="4"/>
  <c r="R195" i="4"/>
  <c r="R196" i="4" s="1"/>
  <c r="R197" i="4" s="1"/>
  <c r="X195" i="4"/>
  <c r="X196" i="4" s="1"/>
  <c r="X197" i="4" s="1"/>
  <c r="R266" i="4"/>
  <c r="R269" i="4" s="1"/>
  <c r="R271" i="4" s="1"/>
  <c r="R272" i="4" s="1"/>
  <c r="P294" i="4"/>
  <c r="S293" i="4"/>
  <c r="U295" i="4"/>
  <c r="X320" i="4"/>
  <c r="X321" i="4" s="1"/>
  <c r="X322" i="4" s="1"/>
  <c r="U366" i="4"/>
  <c r="U369" i="4" s="1"/>
  <c r="U371" i="4" s="1"/>
  <c r="U372" i="4" s="1"/>
  <c r="M391" i="4"/>
  <c r="M394" i="4" s="1"/>
  <c r="M396" i="4" s="1"/>
  <c r="M397" i="4" s="1"/>
  <c r="V470" i="4"/>
  <c r="V471" i="4" s="1"/>
  <c r="V472" i="4" s="1"/>
  <c r="M520" i="4"/>
  <c r="M521" i="4" s="1"/>
  <c r="M522" i="4" s="1"/>
  <c r="N670" i="4"/>
  <c r="N671" i="4" s="1"/>
  <c r="N672" i="4" s="1"/>
  <c r="T670" i="4"/>
  <c r="T671" i="4" s="1"/>
  <c r="T672" i="4" s="1"/>
  <c r="N771" i="4"/>
  <c r="N772" i="4" s="1"/>
  <c r="T770" i="4"/>
  <c r="T771" i="4" s="1"/>
  <c r="T772" i="4" s="1"/>
  <c r="M119" i="4"/>
  <c r="M124" i="4" s="1"/>
  <c r="M126" i="4" s="1"/>
  <c r="M127" i="4" s="1"/>
  <c r="N171" i="4"/>
  <c r="N172" i="4" s="1"/>
  <c r="P221" i="4"/>
  <c r="P222" i="4" s="1"/>
  <c r="L266" i="4"/>
  <c r="L269" i="4" s="1"/>
  <c r="L271" i="4" s="1"/>
  <c r="L272" i="4" s="1"/>
  <c r="P295" i="4"/>
  <c r="S294" i="4"/>
  <c r="S299" i="4" s="1"/>
  <c r="S301" i="4" s="1"/>
  <c r="S302" i="4" s="1"/>
  <c r="N396" i="4"/>
  <c r="N397" i="4" s="1"/>
  <c r="W746" i="4"/>
  <c r="W747" i="4" s="1"/>
  <c r="M621" i="4"/>
  <c r="M622" i="4" s="1"/>
  <c r="M146" i="4"/>
  <c r="M147" i="4" s="1"/>
  <c r="X216" i="4"/>
  <c r="X219" i="4" s="1"/>
  <c r="X221" i="4" s="1"/>
  <c r="X222" i="4" s="1"/>
  <c r="U241" i="4"/>
  <c r="U244" i="4" s="1"/>
  <c r="U246" i="4" s="1"/>
  <c r="U247" i="4" s="1"/>
  <c r="M270" i="4"/>
  <c r="M271" i="4" s="1"/>
  <c r="M272" i="4" s="1"/>
  <c r="N299" i="4"/>
  <c r="S316" i="4"/>
  <c r="S319" i="4" s="1"/>
  <c r="S321" i="4" s="1"/>
  <c r="S322" i="4" s="1"/>
  <c r="R345" i="4"/>
  <c r="R346" i="4" s="1"/>
  <c r="R347" i="4" s="1"/>
  <c r="J370" i="4"/>
  <c r="J371" i="4" s="1"/>
  <c r="J372" i="4" s="1"/>
  <c r="O416" i="4"/>
  <c r="O419" i="4" s="1"/>
  <c r="O421" i="4" s="1"/>
  <c r="O422" i="4" s="1"/>
  <c r="R441" i="4"/>
  <c r="R444" i="4" s="1"/>
  <c r="R446" i="4" s="1"/>
  <c r="R447" i="4" s="1"/>
  <c r="V441" i="4"/>
  <c r="V444" i="4" s="1"/>
  <c r="V446" i="4" s="1"/>
  <c r="V447" i="4" s="1"/>
  <c r="W466" i="4"/>
  <c r="W469" i="4" s="1"/>
  <c r="W471" i="4" s="1"/>
  <c r="W472" i="4" s="1"/>
  <c r="Q496" i="4"/>
  <c r="Q497" i="4" s="1"/>
  <c r="X491" i="4"/>
  <c r="X494" i="4" s="1"/>
  <c r="X496" i="4" s="1"/>
  <c r="X497" i="4" s="1"/>
  <c r="O520" i="4"/>
  <c r="O521" i="4" s="1"/>
  <c r="O522" i="4" s="1"/>
  <c r="S520" i="4"/>
  <c r="S521" i="4" s="1"/>
  <c r="S522" i="4" s="1"/>
  <c r="S546" i="4"/>
  <c r="S547" i="4" s="1"/>
  <c r="W541" i="4"/>
  <c r="W544" i="4" s="1"/>
  <c r="W546" i="4" s="1"/>
  <c r="W547" i="4" s="1"/>
  <c r="P666" i="4"/>
  <c r="P669" i="4" s="1"/>
  <c r="P671" i="4" s="1"/>
  <c r="P672" i="4" s="1"/>
  <c r="V666" i="4"/>
  <c r="V669" i="4" s="1"/>
  <c r="V671" i="4" s="1"/>
  <c r="V672" i="4" s="1"/>
  <c r="U691" i="4"/>
  <c r="U694" i="4" s="1"/>
  <c r="U696" i="4" s="1"/>
  <c r="U697" i="4" s="1"/>
  <c r="V766" i="4"/>
  <c r="V769" i="4" s="1"/>
  <c r="V771" i="4" s="1"/>
  <c r="V772" i="4" s="1"/>
  <c r="V294" i="4"/>
  <c r="K118" i="4"/>
  <c r="N120" i="4"/>
  <c r="N124" i="4" s="1"/>
  <c r="T118" i="4"/>
  <c r="W118" i="4"/>
  <c r="J170" i="4"/>
  <c r="J171" i="4" s="1"/>
  <c r="J172" i="4" s="1"/>
  <c r="U191" i="4"/>
  <c r="U194" i="4" s="1"/>
  <c r="U196" i="4" s="1"/>
  <c r="U197" i="4" s="1"/>
  <c r="R216" i="4"/>
  <c r="R219" i="4" s="1"/>
  <c r="R221" i="4" s="1"/>
  <c r="R222" i="4" s="1"/>
  <c r="Q241" i="4"/>
  <c r="Q244" i="4" s="1"/>
  <c r="Q246" i="4" s="1"/>
  <c r="Q247" i="4" s="1"/>
  <c r="T299" i="4"/>
  <c r="V295" i="4"/>
  <c r="L320" i="4"/>
  <c r="L321" i="4" s="1"/>
  <c r="L322" i="4" s="1"/>
  <c r="S341" i="4"/>
  <c r="S344" i="4" s="1"/>
  <c r="S346" i="4" s="1"/>
  <c r="S347" i="4" s="1"/>
  <c r="K370" i="4"/>
  <c r="K371" i="4" s="1"/>
  <c r="K372" i="4" s="1"/>
  <c r="T395" i="4"/>
  <c r="T396" i="4" s="1"/>
  <c r="T397" i="4" s="1"/>
  <c r="T470" i="4"/>
  <c r="T471" i="4" s="1"/>
  <c r="T472" i="4" s="1"/>
  <c r="P520" i="4"/>
  <c r="P521" i="4" s="1"/>
  <c r="P522" i="4" s="1"/>
  <c r="T516" i="4"/>
  <c r="T519" i="4" s="1"/>
  <c r="T521" i="4" s="1"/>
  <c r="T522" i="4" s="1"/>
  <c r="X516" i="4"/>
  <c r="X519" i="4" s="1"/>
  <c r="X521" i="4" s="1"/>
  <c r="X522" i="4" s="1"/>
  <c r="T566" i="4"/>
  <c r="T569" i="4" s="1"/>
  <c r="T571" i="4" s="1"/>
  <c r="T572" i="4" s="1"/>
  <c r="X566" i="4"/>
  <c r="X569" i="4" s="1"/>
  <c r="X571" i="4" s="1"/>
  <c r="X572" i="4" s="1"/>
  <c r="K745" i="4"/>
  <c r="K746" i="4" s="1"/>
  <c r="K747" i="4" s="1"/>
  <c r="K119" i="4"/>
  <c r="N125" i="4"/>
  <c r="T119" i="4"/>
  <c r="Q294" i="4"/>
  <c r="Q299" i="4" s="1"/>
  <c r="N491" i="4"/>
  <c r="N494" i="4" s="1"/>
  <c r="N496" i="4" s="1"/>
  <c r="N497" i="4" s="1"/>
  <c r="R491" i="4"/>
  <c r="R494" i="4" s="1"/>
  <c r="R496" i="4" s="1"/>
  <c r="R497" i="4" s="1"/>
  <c r="M541" i="4"/>
  <c r="M544" i="4" s="1"/>
  <c r="M546" i="4" s="1"/>
  <c r="M547" i="4" s="1"/>
  <c r="P570" i="4"/>
  <c r="P571" i="4" s="1"/>
  <c r="P572" i="4" s="1"/>
  <c r="R595" i="4"/>
  <c r="R596" i="4" s="1"/>
  <c r="R597" i="4" s="1"/>
  <c r="X595" i="4"/>
  <c r="X596" i="4" s="1"/>
  <c r="X597" i="4" s="1"/>
  <c r="O616" i="4"/>
  <c r="O619" i="4" s="1"/>
  <c r="O621" i="4" s="1"/>
  <c r="O622" i="4" s="1"/>
  <c r="R666" i="4"/>
  <c r="R669" i="4" s="1"/>
  <c r="R671" i="4" s="1"/>
  <c r="R672" i="4" s="1"/>
  <c r="X666" i="4"/>
  <c r="X669" i="4" s="1"/>
  <c r="X671" i="4" s="1"/>
  <c r="X672" i="4" s="1"/>
  <c r="X766" i="4"/>
  <c r="X769" i="4" s="1"/>
  <c r="X771" i="4" s="1"/>
  <c r="X772" i="4" s="1"/>
  <c r="Q118" i="4"/>
  <c r="J146" i="4"/>
  <c r="J147" i="4" s="1"/>
  <c r="U146" i="4"/>
  <c r="U147" i="4" s="1"/>
  <c r="J195" i="4"/>
  <c r="J196" i="4" s="1"/>
  <c r="J197" i="4" s="1"/>
  <c r="V266" i="4"/>
  <c r="V269" i="4" s="1"/>
  <c r="V271" i="4" s="1"/>
  <c r="V272" i="4" s="1"/>
  <c r="L293" i="4"/>
  <c r="O300" i="4"/>
  <c r="O301" i="4" s="1"/>
  <c r="O302" i="4" s="1"/>
  <c r="Q300" i="4"/>
  <c r="K395" i="4"/>
  <c r="K396" i="4" s="1"/>
  <c r="K397" i="4" s="1"/>
  <c r="M741" i="4"/>
  <c r="M744" i="4" s="1"/>
  <c r="M746" i="4" s="1"/>
  <c r="M747" i="4" s="1"/>
  <c r="K146" i="4"/>
  <c r="K147" i="4" s="1"/>
  <c r="Q120" i="4"/>
  <c r="V120" i="4"/>
  <c r="N141" i="4"/>
  <c r="N144" i="4" s="1"/>
  <c r="N146" i="4" s="1"/>
  <c r="N147" i="4" s="1"/>
  <c r="V141" i="4"/>
  <c r="V144" i="4" s="1"/>
  <c r="V146" i="4" s="1"/>
  <c r="V147" i="4" s="1"/>
  <c r="O166" i="4"/>
  <c r="O169" i="4" s="1"/>
  <c r="O171" i="4" s="1"/>
  <c r="O172" i="4" s="1"/>
  <c r="M191" i="4"/>
  <c r="M194" i="4" s="1"/>
  <c r="M196" i="4" s="1"/>
  <c r="M197" i="4" s="1"/>
  <c r="P195" i="4"/>
  <c r="P196" i="4" s="1"/>
  <c r="P197" i="4" s="1"/>
  <c r="V216" i="4"/>
  <c r="V219" i="4" s="1"/>
  <c r="V221" i="4" s="1"/>
  <c r="V222" i="4" s="1"/>
  <c r="R241" i="4"/>
  <c r="R244" i="4" s="1"/>
  <c r="R245" i="4"/>
  <c r="O316" i="4"/>
  <c r="O319" i="4" s="1"/>
  <c r="O321" i="4" s="1"/>
  <c r="O322" i="4" s="1"/>
  <c r="T320" i="4"/>
  <c r="T321" i="4" s="1"/>
  <c r="T322" i="4" s="1"/>
  <c r="O341" i="4"/>
  <c r="O344" i="4" s="1"/>
  <c r="O346" i="4" s="1"/>
  <c r="O347" i="4" s="1"/>
  <c r="X341" i="4"/>
  <c r="X344" i="4" s="1"/>
  <c r="X346" i="4" s="1"/>
  <c r="X347" i="4" s="1"/>
  <c r="N370" i="4"/>
  <c r="N371" i="4" s="1"/>
  <c r="N372" i="4" s="1"/>
  <c r="X366" i="4"/>
  <c r="X369" i="4" s="1"/>
  <c r="X371" i="4" s="1"/>
  <c r="X372" i="4" s="1"/>
  <c r="M770" i="4"/>
  <c r="M766" i="4"/>
  <c r="M769" i="4" s="1"/>
  <c r="L119" i="4"/>
  <c r="X119" i="4"/>
  <c r="R166" i="4"/>
  <c r="R169" i="4" s="1"/>
  <c r="R171" i="4" s="1"/>
  <c r="R172" i="4" s="1"/>
  <c r="T191" i="4"/>
  <c r="T194" i="4" s="1"/>
  <c r="T195" i="4"/>
  <c r="V241" i="4"/>
  <c r="V244" i="4" s="1"/>
  <c r="V245" i="4"/>
  <c r="K316" i="4"/>
  <c r="K319" i="4" s="1"/>
  <c r="K321" i="4" s="1"/>
  <c r="K322" i="4" s="1"/>
  <c r="J345" i="4"/>
  <c r="J346" i="4" s="1"/>
  <c r="J347" i="4" s="1"/>
  <c r="T341" i="4"/>
  <c r="T344" i="4" s="1"/>
  <c r="T346" i="4" s="1"/>
  <c r="T347" i="4" s="1"/>
  <c r="S370" i="4"/>
  <c r="S371" i="4" s="1"/>
  <c r="S372" i="4" s="1"/>
  <c r="L120" i="4"/>
  <c r="N118" i="4"/>
  <c r="U118" i="4"/>
  <c r="X120" i="4"/>
  <c r="O241" i="4"/>
  <c r="O244" i="4" s="1"/>
  <c r="O246" i="4" s="1"/>
  <c r="O247" i="4" s="1"/>
  <c r="K266" i="4"/>
  <c r="K269" i="4" s="1"/>
  <c r="K270" i="4"/>
  <c r="R300" i="4"/>
  <c r="R295" i="4"/>
  <c r="R294" i="4"/>
  <c r="J620" i="4"/>
  <c r="J616" i="4"/>
  <c r="J619" i="4" s="1"/>
  <c r="S119" i="4"/>
  <c r="S124" i="4" s="1"/>
  <c r="S126" i="4" s="1"/>
  <c r="S127" i="4" s="1"/>
  <c r="O266" i="4"/>
  <c r="O269" i="4" s="1"/>
  <c r="O270" i="4"/>
  <c r="U595" i="4"/>
  <c r="U591" i="4"/>
  <c r="U594" i="4" s="1"/>
  <c r="S720" i="4"/>
  <c r="S716" i="4"/>
  <c r="S719" i="4" s="1"/>
  <c r="N241" i="4"/>
  <c r="N244" i="4" s="1"/>
  <c r="N245" i="4"/>
  <c r="S266" i="4"/>
  <c r="S269" i="4" s="1"/>
  <c r="S270" i="4"/>
  <c r="K295" i="4"/>
  <c r="K300" i="4"/>
  <c r="K294" i="4"/>
  <c r="W295" i="4"/>
  <c r="W300" i="4"/>
  <c r="W294" i="4"/>
  <c r="P371" i="4"/>
  <c r="P372" i="4" s="1"/>
  <c r="M720" i="4"/>
  <c r="M716" i="4"/>
  <c r="M719" i="4" s="1"/>
  <c r="O141" i="4"/>
  <c r="O144" i="4" s="1"/>
  <c r="O146" i="4" s="1"/>
  <c r="O147" i="4" s="1"/>
  <c r="W141" i="4"/>
  <c r="W144" i="4" s="1"/>
  <c r="W146" i="4" s="1"/>
  <c r="W147" i="4" s="1"/>
  <c r="P166" i="4"/>
  <c r="P169" i="4" s="1"/>
  <c r="P171" i="4" s="1"/>
  <c r="P172" i="4" s="1"/>
  <c r="S166" i="4"/>
  <c r="S169" i="4" s="1"/>
  <c r="S171" i="4" s="1"/>
  <c r="S172" i="4" s="1"/>
  <c r="M216" i="4"/>
  <c r="M219" i="4" s="1"/>
  <c r="M220" i="4"/>
  <c r="W266" i="4"/>
  <c r="W269" i="4" s="1"/>
  <c r="W270" i="4"/>
  <c r="K293" i="4"/>
  <c r="W293" i="4"/>
  <c r="Q320" i="4"/>
  <c r="Q321" i="4" s="1"/>
  <c r="Q322" i="4" s="1"/>
  <c r="L341" i="4"/>
  <c r="L344" i="4" s="1"/>
  <c r="L346" i="4" s="1"/>
  <c r="L347" i="4" s="1"/>
  <c r="M670" i="4"/>
  <c r="M666" i="4"/>
  <c r="M669" i="4" s="1"/>
  <c r="V695" i="4"/>
  <c r="V691" i="4"/>
  <c r="V694" i="4" s="1"/>
  <c r="M118" i="4"/>
  <c r="R118" i="4"/>
  <c r="P266" i="4"/>
  <c r="P269" i="4" s="1"/>
  <c r="P271" i="4" s="1"/>
  <c r="P272" i="4" s="1"/>
  <c r="W119" i="4"/>
  <c r="W124" i="4" s="1"/>
  <c r="Q595" i="4"/>
  <c r="Q591" i="4"/>
  <c r="Q594" i="4" s="1"/>
  <c r="R120" i="4"/>
  <c r="R124" i="4" s="1"/>
  <c r="R126" i="4" s="1"/>
  <c r="R127" i="4" s="1"/>
  <c r="W125" i="4"/>
  <c r="W170" i="4"/>
  <c r="W171" i="4" s="1"/>
  <c r="W172" i="4" s="1"/>
  <c r="Q220" i="4"/>
  <c r="Q221" i="4" s="1"/>
  <c r="Q222" i="4" s="1"/>
  <c r="X266" i="4"/>
  <c r="X269" i="4" s="1"/>
  <c r="X271" i="4" s="1"/>
  <c r="X272" i="4" s="1"/>
  <c r="L294" i="4"/>
  <c r="L299" i="4" s="1"/>
  <c r="X294" i="4"/>
  <c r="X299" i="4" s="1"/>
  <c r="N316" i="4"/>
  <c r="N319" i="4" s="1"/>
  <c r="N321" i="4" s="1"/>
  <c r="N322" i="4" s="1"/>
  <c r="W316" i="4"/>
  <c r="W319" i="4" s="1"/>
  <c r="W321" i="4" s="1"/>
  <c r="W322" i="4" s="1"/>
  <c r="M345" i="4"/>
  <c r="M346" i="4" s="1"/>
  <c r="M347" i="4" s="1"/>
  <c r="W341" i="4"/>
  <c r="W344" i="4" s="1"/>
  <c r="W346" i="4" s="1"/>
  <c r="W347" i="4" s="1"/>
  <c r="Q366" i="4"/>
  <c r="Q369" i="4" s="1"/>
  <c r="Q371" i="4" s="1"/>
  <c r="Q372" i="4" s="1"/>
  <c r="V370" i="4"/>
  <c r="V371" i="4" s="1"/>
  <c r="V372" i="4" s="1"/>
  <c r="M595" i="4"/>
  <c r="M591" i="4"/>
  <c r="M594" i="4" s="1"/>
  <c r="S770" i="4"/>
  <c r="S766" i="4"/>
  <c r="S769" i="4" s="1"/>
  <c r="L191" i="4"/>
  <c r="L194" i="4" s="1"/>
  <c r="L195" i="4"/>
  <c r="U216" i="4"/>
  <c r="U219" i="4" s="1"/>
  <c r="U220" i="4"/>
  <c r="J124" i="4"/>
  <c r="J126" i="4" s="1"/>
  <c r="J127" i="4" s="1"/>
  <c r="J241" i="4"/>
  <c r="J244" i="4" s="1"/>
  <c r="J245" i="4"/>
  <c r="M295" i="4"/>
  <c r="M294" i="4"/>
  <c r="S695" i="4"/>
  <c r="S691" i="4"/>
  <c r="S694" i="4" s="1"/>
  <c r="L520" i="4"/>
  <c r="L516" i="4"/>
  <c r="L519" i="4" s="1"/>
  <c r="J720" i="4"/>
  <c r="J716" i="4"/>
  <c r="J719" i="4" s="1"/>
  <c r="M316" i="4"/>
  <c r="M319" i="4" s="1"/>
  <c r="M321" i="4" s="1"/>
  <c r="M322" i="4" s="1"/>
  <c r="U316" i="4"/>
  <c r="U319" i="4" s="1"/>
  <c r="U321" i="4" s="1"/>
  <c r="U322" i="4" s="1"/>
  <c r="N341" i="4"/>
  <c r="N344" i="4" s="1"/>
  <c r="N346" i="4" s="1"/>
  <c r="N347" i="4" s="1"/>
  <c r="V341" i="4"/>
  <c r="V344" i="4" s="1"/>
  <c r="V346" i="4" s="1"/>
  <c r="V347" i="4" s="1"/>
  <c r="O366" i="4"/>
  <c r="O369" i="4" s="1"/>
  <c r="O371" i="4" s="1"/>
  <c r="O372" i="4" s="1"/>
  <c r="W366" i="4"/>
  <c r="W369" i="4" s="1"/>
  <c r="W371" i="4" s="1"/>
  <c r="W372" i="4" s="1"/>
  <c r="S741" i="4"/>
  <c r="S744" i="4" s="1"/>
  <c r="S746" i="4" s="1"/>
  <c r="S747" i="4" s="1"/>
  <c r="U170" i="4"/>
  <c r="U171" i="4" s="1"/>
  <c r="U172" i="4" s="1"/>
  <c r="N195" i="4"/>
  <c r="N196" i="4" s="1"/>
  <c r="N197" i="4" s="1"/>
  <c r="V195" i="4"/>
  <c r="V196" i="4" s="1"/>
  <c r="V197" i="4" s="1"/>
  <c r="O220" i="4"/>
  <c r="O221" i="4" s="1"/>
  <c r="O222" i="4" s="1"/>
  <c r="W220" i="4"/>
  <c r="W221" i="4" s="1"/>
  <c r="W222" i="4" s="1"/>
  <c r="P245" i="4"/>
  <c r="P246" i="4" s="1"/>
  <c r="P247" i="4" s="1"/>
  <c r="X245" i="4"/>
  <c r="X246" i="4" s="1"/>
  <c r="X247" i="4" s="1"/>
  <c r="Q270" i="4"/>
  <c r="Q271" i="4" s="1"/>
  <c r="Q272" i="4" s="1"/>
  <c r="J293" i="4"/>
  <c r="O293" i="4"/>
  <c r="V293" i="4"/>
  <c r="N620" i="4"/>
  <c r="N616" i="4"/>
  <c r="N619" i="4" s="1"/>
  <c r="J766" i="4"/>
  <c r="J769" i="4" s="1"/>
  <c r="J771" i="4" s="1"/>
  <c r="J772" i="4" s="1"/>
  <c r="P770" i="4"/>
  <c r="P766" i="4"/>
  <c r="P769" i="4" s="1"/>
  <c r="K571" i="4"/>
  <c r="K572" i="4" s="1"/>
  <c r="W696" i="4"/>
  <c r="W697" i="4" s="1"/>
  <c r="N721" i="4"/>
  <c r="N722" i="4" s="1"/>
  <c r="R570" i="4"/>
  <c r="R566" i="4"/>
  <c r="R569" i="4" s="1"/>
  <c r="S670" i="4"/>
  <c r="S666" i="4"/>
  <c r="S669" i="4" s="1"/>
  <c r="J745" i="4"/>
  <c r="J741" i="4"/>
  <c r="J744" i="4" s="1"/>
  <c r="N516" i="4"/>
  <c r="N519" i="4" s="1"/>
  <c r="N521" i="4" s="1"/>
  <c r="N522" i="4" s="1"/>
  <c r="N596" i="4"/>
  <c r="N597" i="4" s="1"/>
  <c r="W595" i="4"/>
  <c r="W596" i="4" s="1"/>
  <c r="W597" i="4" s="1"/>
  <c r="K545" i="4"/>
  <c r="K541" i="4"/>
  <c r="K544" i="4" s="1"/>
  <c r="J695" i="4"/>
  <c r="J691" i="4"/>
  <c r="J694" i="4" s="1"/>
  <c r="P745" i="4"/>
  <c r="P741" i="4"/>
  <c r="P744" i="4" s="1"/>
  <c r="P746" i="4" s="1"/>
  <c r="P747" i="4" s="1"/>
  <c r="U545" i="4"/>
  <c r="U541" i="4"/>
  <c r="U544" i="4" s="1"/>
  <c r="O596" i="4"/>
  <c r="O597" i="4" s="1"/>
  <c r="T620" i="4"/>
  <c r="T616" i="4"/>
  <c r="T619" i="4" s="1"/>
  <c r="K696" i="4"/>
  <c r="K697" i="4" s="1"/>
  <c r="Q746" i="4"/>
  <c r="Q747" i="4" s="1"/>
  <c r="P695" i="4"/>
  <c r="P691" i="4"/>
  <c r="P694" i="4" s="1"/>
  <c r="V745" i="4"/>
  <c r="V741" i="4"/>
  <c r="V744" i="4" s="1"/>
  <c r="O391" i="4"/>
  <c r="O394" i="4" s="1"/>
  <c r="O396" i="4" s="1"/>
  <c r="O397" i="4" s="1"/>
  <c r="Q391" i="4"/>
  <c r="Q394" i="4" s="1"/>
  <c r="Q396" i="4" s="1"/>
  <c r="Q397" i="4" s="1"/>
  <c r="S391" i="4"/>
  <c r="S394" i="4" s="1"/>
  <c r="S396" i="4" s="1"/>
  <c r="S397" i="4" s="1"/>
  <c r="U391" i="4"/>
  <c r="U394" i="4" s="1"/>
  <c r="U396" i="4" s="1"/>
  <c r="U397" i="4" s="1"/>
  <c r="W391" i="4"/>
  <c r="W394" i="4" s="1"/>
  <c r="W396" i="4" s="1"/>
  <c r="W397" i="4" s="1"/>
  <c r="J416" i="4"/>
  <c r="J419" i="4" s="1"/>
  <c r="J421" i="4" s="1"/>
  <c r="J422" i="4" s="1"/>
  <c r="L416" i="4"/>
  <c r="L419" i="4" s="1"/>
  <c r="L421" i="4" s="1"/>
  <c r="L422" i="4" s="1"/>
  <c r="N416" i="4"/>
  <c r="N419" i="4" s="1"/>
  <c r="N421" i="4" s="1"/>
  <c r="N422" i="4" s="1"/>
  <c r="P416" i="4"/>
  <c r="P419" i="4" s="1"/>
  <c r="P421" i="4" s="1"/>
  <c r="P422" i="4" s="1"/>
  <c r="R416" i="4"/>
  <c r="R419" i="4" s="1"/>
  <c r="R421" i="4" s="1"/>
  <c r="R422" i="4" s="1"/>
  <c r="T416" i="4"/>
  <c r="T419" i="4" s="1"/>
  <c r="T421" i="4" s="1"/>
  <c r="T422" i="4" s="1"/>
  <c r="V416" i="4"/>
  <c r="V419" i="4" s="1"/>
  <c r="V421" i="4" s="1"/>
  <c r="V422" i="4" s="1"/>
  <c r="X416" i="4"/>
  <c r="X419" i="4" s="1"/>
  <c r="X421" i="4" s="1"/>
  <c r="X422" i="4" s="1"/>
  <c r="K441" i="4"/>
  <c r="K444" i="4" s="1"/>
  <c r="K446" i="4" s="1"/>
  <c r="K447" i="4" s="1"/>
  <c r="M441" i="4"/>
  <c r="M444" i="4" s="1"/>
  <c r="M446" i="4" s="1"/>
  <c r="M447" i="4" s="1"/>
  <c r="O441" i="4"/>
  <c r="O444" i="4" s="1"/>
  <c r="O446" i="4" s="1"/>
  <c r="O447" i="4" s="1"/>
  <c r="Q441" i="4"/>
  <c r="Q444" i="4" s="1"/>
  <c r="Q446" i="4" s="1"/>
  <c r="Q447" i="4" s="1"/>
  <c r="S441" i="4"/>
  <c r="S444" i="4" s="1"/>
  <c r="S446" i="4" s="1"/>
  <c r="S447" i="4" s="1"/>
  <c r="U441" i="4"/>
  <c r="U444" i="4" s="1"/>
  <c r="U446" i="4" s="1"/>
  <c r="U447" i="4" s="1"/>
  <c r="W441" i="4"/>
  <c r="W444" i="4" s="1"/>
  <c r="W446" i="4" s="1"/>
  <c r="W447" i="4" s="1"/>
  <c r="J466" i="4"/>
  <c r="J469" i="4" s="1"/>
  <c r="J471" i="4" s="1"/>
  <c r="J472" i="4" s="1"/>
  <c r="L466" i="4"/>
  <c r="L469" i="4" s="1"/>
  <c r="L471" i="4" s="1"/>
  <c r="L472" i="4" s="1"/>
  <c r="N466" i="4"/>
  <c r="N469" i="4" s="1"/>
  <c r="N471" i="4" s="1"/>
  <c r="N472" i="4" s="1"/>
  <c r="P466" i="4"/>
  <c r="P469" i="4" s="1"/>
  <c r="P471" i="4" s="1"/>
  <c r="P472" i="4" s="1"/>
  <c r="R466" i="4"/>
  <c r="R469" i="4" s="1"/>
  <c r="R471" i="4" s="1"/>
  <c r="R472" i="4" s="1"/>
  <c r="X466" i="4"/>
  <c r="X469" i="4" s="1"/>
  <c r="X471" i="4" s="1"/>
  <c r="X472" i="4" s="1"/>
  <c r="K491" i="4"/>
  <c r="K494" i="4" s="1"/>
  <c r="K496" i="4" s="1"/>
  <c r="K497" i="4" s="1"/>
  <c r="M491" i="4"/>
  <c r="M494" i="4" s="1"/>
  <c r="M496" i="4" s="1"/>
  <c r="M497" i="4" s="1"/>
  <c r="O491" i="4"/>
  <c r="O494" i="4" s="1"/>
  <c r="O496" i="4" s="1"/>
  <c r="O497" i="4" s="1"/>
  <c r="S491" i="4"/>
  <c r="S494" i="4" s="1"/>
  <c r="S496" i="4" s="1"/>
  <c r="S497" i="4" s="1"/>
  <c r="W491" i="4"/>
  <c r="W494" i="4" s="1"/>
  <c r="W496" i="4" s="1"/>
  <c r="W497" i="4" s="1"/>
  <c r="J516" i="4"/>
  <c r="J519" i="4" s="1"/>
  <c r="J521" i="4" s="1"/>
  <c r="J522" i="4" s="1"/>
  <c r="X621" i="4"/>
  <c r="X622" i="4" s="1"/>
  <c r="V516" i="4"/>
  <c r="V519" i="4" s="1"/>
  <c r="V521" i="4" s="1"/>
  <c r="V522" i="4" s="1"/>
  <c r="L566" i="4"/>
  <c r="L569" i="4" s="1"/>
  <c r="L571" i="4" s="1"/>
  <c r="L572" i="4" s="1"/>
  <c r="S591" i="4"/>
  <c r="S594" i="4" s="1"/>
  <c r="S596" i="4" s="1"/>
  <c r="S597" i="4" s="1"/>
  <c r="L616" i="4"/>
  <c r="L619" i="4" s="1"/>
  <c r="L621" i="4" s="1"/>
  <c r="L622" i="4" s="1"/>
  <c r="K670" i="4"/>
  <c r="K666" i="4"/>
  <c r="K669" i="4" s="1"/>
  <c r="Q670" i="4"/>
  <c r="Q666" i="4"/>
  <c r="Q669" i="4" s="1"/>
  <c r="W670" i="4"/>
  <c r="W666" i="4"/>
  <c r="W669" i="4" s="1"/>
  <c r="N695" i="4"/>
  <c r="N691" i="4"/>
  <c r="N694" i="4" s="1"/>
  <c r="T695" i="4"/>
  <c r="T691" i="4"/>
  <c r="T694" i="4" s="1"/>
  <c r="K720" i="4"/>
  <c r="K716" i="4"/>
  <c r="K719" i="4" s="1"/>
  <c r="Q720" i="4"/>
  <c r="Q716" i="4"/>
  <c r="Q719" i="4" s="1"/>
  <c r="W720" i="4"/>
  <c r="W716" i="4"/>
  <c r="W719" i="4" s="1"/>
  <c r="N745" i="4"/>
  <c r="N741" i="4"/>
  <c r="N744" i="4" s="1"/>
  <c r="T745" i="4"/>
  <c r="T741" i="4"/>
  <c r="T744" i="4" s="1"/>
  <c r="K770" i="4"/>
  <c r="K766" i="4"/>
  <c r="K769" i="4" s="1"/>
  <c r="Q770" i="4"/>
  <c r="Q766" i="4"/>
  <c r="Q769" i="4" s="1"/>
  <c r="W770" i="4"/>
  <c r="W766" i="4"/>
  <c r="W769" i="4" s="1"/>
  <c r="V571" i="4"/>
  <c r="V572" i="4" s="1"/>
  <c r="O670" i="4"/>
  <c r="O666" i="4"/>
  <c r="O669" i="4" s="1"/>
  <c r="U670" i="4"/>
  <c r="U666" i="4"/>
  <c r="U669" i="4" s="1"/>
  <c r="L695" i="4"/>
  <c r="L691" i="4"/>
  <c r="L694" i="4" s="1"/>
  <c r="R695" i="4"/>
  <c r="R691" i="4"/>
  <c r="R694" i="4" s="1"/>
  <c r="X695" i="4"/>
  <c r="X691" i="4"/>
  <c r="X694" i="4" s="1"/>
  <c r="O720" i="4"/>
  <c r="O716" i="4"/>
  <c r="O719" i="4" s="1"/>
  <c r="U720" i="4"/>
  <c r="U716" i="4"/>
  <c r="U719" i="4" s="1"/>
  <c r="L745" i="4"/>
  <c r="L741" i="4"/>
  <c r="L744" i="4" s="1"/>
  <c r="R745" i="4"/>
  <c r="R741" i="4"/>
  <c r="R744" i="4" s="1"/>
  <c r="X745" i="4"/>
  <c r="X741" i="4"/>
  <c r="X744" i="4" s="1"/>
  <c r="O770" i="4"/>
  <c r="O766" i="4"/>
  <c r="O769" i="4" s="1"/>
  <c r="U770" i="4"/>
  <c r="U766" i="4"/>
  <c r="U769" i="4" s="1"/>
  <c r="F185" i="13"/>
  <c r="F186" i="13" s="1"/>
  <c r="F287" i="13"/>
  <c r="F288" i="13"/>
  <c r="F24" i="13"/>
  <c r="F25" i="13" s="1"/>
  <c r="F26" i="13" s="1"/>
  <c r="F108" i="13"/>
  <c r="F111" i="13" s="1"/>
  <c r="F113" i="13" s="1"/>
  <c r="F114" i="13" s="1"/>
  <c r="F73" i="13"/>
  <c r="F77" i="13" s="1"/>
  <c r="F78" i="13" s="1"/>
  <c r="F161" i="13"/>
  <c r="F165" i="13" s="1"/>
  <c r="F166" i="13" s="1"/>
  <c r="F266" i="13"/>
  <c r="F270" i="13" s="1"/>
  <c r="F264" i="13"/>
  <c r="F271" i="13"/>
  <c r="F240" i="13"/>
  <c r="F243" i="13" s="1"/>
  <c r="F245" i="13" s="1"/>
  <c r="F246" i="13" s="1"/>
  <c r="F198" i="13"/>
  <c r="F206" i="13" s="1"/>
  <c r="F152" i="13"/>
  <c r="F130" i="13"/>
  <c r="F133" i="13" s="1"/>
  <c r="F135" i="13" s="1"/>
  <c r="F136" i="13" s="1"/>
  <c r="F97" i="13"/>
  <c r="F98" i="13" s="1"/>
  <c r="F64" i="13"/>
  <c r="F42" i="13"/>
  <c r="F45" i="13" s="1"/>
  <c r="F47" i="13" s="1"/>
  <c r="F48" i="13" s="1"/>
  <c r="L27" i="6"/>
  <c r="AX28" i="6" l="1"/>
  <c r="K124" i="4"/>
  <c r="K126" i="4" s="1"/>
  <c r="K127" i="4" s="1"/>
  <c r="T301" i="4"/>
  <c r="T302" i="4" s="1"/>
  <c r="I573" i="10"/>
  <c r="G88" i="15"/>
  <c r="I577" i="10" s="1"/>
  <c r="H573" i="10"/>
  <c r="F88" i="15"/>
  <c r="H577" i="10" s="1"/>
  <c r="J573" i="10"/>
  <c r="H88" i="15"/>
  <c r="J577" i="10" s="1"/>
  <c r="G565" i="10"/>
  <c r="E84" i="15"/>
  <c r="K22" i="4"/>
  <c r="J22" i="4"/>
  <c r="X301" i="4"/>
  <c r="X302" i="4" s="1"/>
  <c r="T124" i="4"/>
  <c r="T126" i="4" s="1"/>
  <c r="T127" i="4" s="1"/>
  <c r="N301" i="4"/>
  <c r="N302" i="4" s="1"/>
  <c r="V124" i="4"/>
  <c r="V126" i="4" s="1"/>
  <c r="V127" i="4" s="1"/>
  <c r="T29" i="4"/>
  <c r="F29" i="4"/>
  <c r="Q124" i="4"/>
  <c r="Q126" i="4" s="1"/>
  <c r="Q127" i="4" s="1"/>
  <c r="K771" i="4"/>
  <c r="K772" i="4" s="1"/>
  <c r="H29" i="4"/>
  <c r="P126" i="4"/>
  <c r="P127" i="4" s="1"/>
  <c r="Q596" i="4"/>
  <c r="Q597" i="4" s="1"/>
  <c r="N29" i="4"/>
  <c r="N21" i="4" s="1"/>
  <c r="L521" i="4"/>
  <c r="L522" i="4" s="1"/>
  <c r="J299" i="4"/>
  <c r="J301" i="4" s="1"/>
  <c r="J302" i="4" s="1"/>
  <c r="L301" i="4"/>
  <c r="L302" i="4" s="1"/>
  <c r="S721" i="4"/>
  <c r="S722" i="4" s="1"/>
  <c r="Q301" i="4"/>
  <c r="Q302" i="4" s="1"/>
  <c r="X746" i="4"/>
  <c r="X747" i="4" s="1"/>
  <c r="R696" i="4"/>
  <c r="R697" i="4" s="1"/>
  <c r="T746" i="4"/>
  <c r="T747" i="4" s="1"/>
  <c r="N696" i="4"/>
  <c r="N697" i="4" s="1"/>
  <c r="G29" i="4"/>
  <c r="N126" i="4"/>
  <c r="N127" i="4" s="1"/>
  <c r="M29" i="4"/>
  <c r="M21" i="4" s="1"/>
  <c r="M23" i="4" s="1"/>
  <c r="M24" i="4" s="1"/>
  <c r="U546" i="4"/>
  <c r="U547" i="4" s="1"/>
  <c r="R746" i="4"/>
  <c r="R747" i="4" s="1"/>
  <c r="L696" i="4"/>
  <c r="L697" i="4" s="1"/>
  <c r="M299" i="4"/>
  <c r="M301" i="4" s="1"/>
  <c r="M302" i="4" s="1"/>
  <c r="M596" i="4"/>
  <c r="M597" i="4" s="1"/>
  <c r="I307" i="10"/>
  <c r="K546" i="4"/>
  <c r="K547" i="4" s="1"/>
  <c r="L147" i="4"/>
  <c r="X147" i="4"/>
  <c r="U126" i="4"/>
  <c r="U127" i="4" s="1"/>
  <c r="J246" i="4"/>
  <c r="J247" i="4" s="1"/>
  <c r="V696" i="4"/>
  <c r="V697" i="4" s="1"/>
  <c r="S29" i="4"/>
  <c r="S21" i="4" s="1"/>
  <c r="S23" i="4" s="1"/>
  <c r="S24" i="4" s="1"/>
  <c r="L29" i="4"/>
  <c r="L21" i="4" s="1"/>
  <c r="L23" i="4" s="1"/>
  <c r="L24" i="4" s="1"/>
  <c r="P299" i="4"/>
  <c r="P301" i="4" s="1"/>
  <c r="P302" i="4" s="1"/>
  <c r="P29" i="4"/>
  <c r="P21" i="4" s="1"/>
  <c r="J621" i="4"/>
  <c r="J622" i="4" s="1"/>
  <c r="O29" i="4"/>
  <c r="O21" i="4" s="1"/>
  <c r="R571" i="4"/>
  <c r="R572" i="4" s="1"/>
  <c r="N621" i="4"/>
  <c r="N622" i="4" s="1"/>
  <c r="Q29" i="4"/>
  <c r="Q21" i="4" s="1"/>
  <c r="J29" i="4"/>
  <c r="K29" i="4"/>
  <c r="R29" i="4"/>
  <c r="R21" i="4" s="1"/>
  <c r="M307" i="10"/>
  <c r="O302" i="10"/>
  <c r="K302" i="10"/>
  <c r="I29" i="4"/>
  <c r="F272" i="13"/>
  <c r="F273" i="13" s="1"/>
  <c r="V299" i="4"/>
  <c r="V301" i="4" s="1"/>
  <c r="V302" i="4" s="1"/>
  <c r="O271" i="4"/>
  <c r="R246" i="4"/>
  <c r="W299" i="4"/>
  <c r="W301" i="4" s="1"/>
  <c r="W302" i="4" s="1"/>
  <c r="X124" i="4"/>
  <c r="X126" i="4" s="1"/>
  <c r="X127" i="4" s="1"/>
  <c r="O771" i="4"/>
  <c r="O772" i="4" s="1"/>
  <c r="X696" i="4"/>
  <c r="X697" i="4" s="1"/>
  <c r="Q771" i="4"/>
  <c r="Q772" i="4" s="1"/>
  <c r="K721" i="4"/>
  <c r="K722" i="4" s="1"/>
  <c r="W271" i="4"/>
  <c r="W272" i="4" s="1"/>
  <c r="U596" i="4"/>
  <c r="U597" i="4" s="1"/>
  <c r="L746" i="4"/>
  <c r="L747" i="4" s="1"/>
  <c r="U671" i="4"/>
  <c r="U672" i="4" s="1"/>
  <c r="N746" i="4"/>
  <c r="N747" i="4" s="1"/>
  <c r="W671" i="4"/>
  <c r="W672" i="4" s="1"/>
  <c r="J746" i="4"/>
  <c r="J747" i="4" s="1"/>
  <c r="U299" i="4"/>
  <c r="U301" i="4" s="1"/>
  <c r="U302" i="4" s="1"/>
  <c r="N246" i="4"/>
  <c r="N247" i="4" s="1"/>
  <c r="O126" i="4"/>
  <c r="O127" i="4" s="1"/>
  <c r="L124" i="4"/>
  <c r="L126" i="4" s="1"/>
  <c r="L127" i="4" s="1"/>
  <c r="P771" i="4"/>
  <c r="P772" i="4" s="1"/>
  <c r="M721" i="4"/>
  <c r="M722" i="4" s="1"/>
  <c r="S271" i="4"/>
  <c r="S272" i="4" s="1"/>
  <c r="T696" i="4"/>
  <c r="T697" i="4" s="1"/>
  <c r="T621" i="4"/>
  <c r="T622" i="4" s="1"/>
  <c r="R299" i="4"/>
  <c r="R301" i="4" s="1"/>
  <c r="R302" i="4" s="1"/>
  <c r="J721" i="4"/>
  <c r="J722" i="4" s="1"/>
  <c r="M771" i="4"/>
  <c r="M772" i="4" s="1"/>
  <c r="V246" i="4"/>
  <c r="V247" i="4" s="1"/>
  <c r="L196" i="4"/>
  <c r="L197" i="4" s="1"/>
  <c r="W126" i="4"/>
  <c r="W127" i="4" s="1"/>
  <c r="U721" i="4"/>
  <c r="U722" i="4" s="1"/>
  <c r="O671" i="4"/>
  <c r="O672" i="4" s="1"/>
  <c r="W721" i="4"/>
  <c r="W722" i="4" s="1"/>
  <c r="Q671" i="4"/>
  <c r="Q672" i="4" s="1"/>
  <c r="M32" i="4" s="1"/>
  <c r="V746" i="4"/>
  <c r="V747" i="4" s="1"/>
  <c r="S671" i="4"/>
  <c r="S672" i="4" s="1"/>
  <c r="S696" i="4"/>
  <c r="S697" i="4" s="1"/>
  <c r="M671" i="4"/>
  <c r="M672" i="4" s="1"/>
  <c r="T196" i="4"/>
  <c r="T197" i="4" s="1"/>
  <c r="U221" i="4"/>
  <c r="U222" i="4" s="1"/>
  <c r="M221" i="4"/>
  <c r="M222" i="4" s="1"/>
  <c r="K271" i="4"/>
  <c r="J696" i="4"/>
  <c r="J697" i="4" s="1"/>
  <c r="S771" i="4"/>
  <c r="S772" i="4" s="1"/>
  <c r="K299" i="4"/>
  <c r="K301" i="4" s="1"/>
  <c r="K302" i="4" s="1"/>
  <c r="U771" i="4"/>
  <c r="U772" i="4" s="1"/>
  <c r="O721" i="4"/>
  <c r="O722" i="4" s="1"/>
  <c r="W771" i="4"/>
  <c r="W772" i="4" s="1"/>
  <c r="Q721" i="4"/>
  <c r="Q722" i="4" s="1"/>
  <c r="K671" i="4"/>
  <c r="K672" i="4" s="1"/>
  <c r="P696" i="4"/>
  <c r="P697" i="4" s="1"/>
  <c r="F292" i="13"/>
  <c r="F294" i="13" s="1"/>
  <c r="F295" i="13" s="1"/>
  <c r="F207" i="13"/>
  <c r="F208" i="13" s="1"/>
  <c r="F209" i="13" s="1"/>
  <c r="L33" i="6"/>
  <c r="L45" i="6"/>
  <c r="L57" i="6"/>
  <c r="L69" i="6"/>
  <c r="L81" i="6"/>
  <c r="L93" i="6"/>
  <c r="L34" i="6"/>
  <c r="L46" i="6"/>
  <c r="L58" i="6"/>
  <c r="L70" i="6"/>
  <c r="L82" i="6"/>
  <c r="L94" i="6"/>
  <c r="L35" i="6"/>
  <c r="L47" i="6"/>
  <c r="L59" i="6"/>
  <c r="L71" i="6"/>
  <c r="L83" i="6"/>
  <c r="L95" i="6"/>
  <c r="L36" i="6"/>
  <c r="L48" i="6"/>
  <c r="L60" i="6"/>
  <c r="L72" i="6"/>
  <c r="L84" i="6"/>
  <c r="L30" i="6"/>
  <c r="L37" i="6"/>
  <c r="L61" i="6"/>
  <c r="L73" i="6"/>
  <c r="L85" i="6"/>
  <c r="L31" i="6"/>
  <c r="L38" i="6"/>
  <c r="L62" i="6"/>
  <c r="L29" i="6"/>
  <c r="L51" i="6"/>
  <c r="L63" i="6"/>
  <c r="L49" i="6"/>
  <c r="L50" i="6"/>
  <c r="L74" i="6"/>
  <c r="L86" i="6"/>
  <c r="L39" i="6"/>
  <c r="L75" i="6"/>
  <c r="L52" i="6"/>
  <c r="L78" i="6"/>
  <c r="L32" i="6"/>
  <c r="L65" i="6"/>
  <c r="L91" i="6"/>
  <c r="L67" i="6"/>
  <c r="L42" i="6"/>
  <c r="L76" i="6"/>
  <c r="L53" i="6"/>
  <c r="L79" i="6"/>
  <c r="L54" i="6"/>
  <c r="L80" i="6"/>
  <c r="L55" i="6"/>
  <c r="L87" i="6"/>
  <c r="L56" i="6"/>
  <c r="L88" i="6"/>
  <c r="L64" i="6"/>
  <c r="L89" i="6"/>
  <c r="L90" i="6"/>
  <c r="L40" i="6"/>
  <c r="L66" i="6"/>
  <c r="L41" i="6"/>
  <c r="L92" i="6"/>
  <c r="M27" i="6"/>
  <c r="L68" i="6"/>
  <c r="L43" i="6"/>
  <c r="L44" i="6"/>
  <c r="L77" i="6"/>
  <c r="G307" i="10" l="1"/>
  <c r="E88" i="15"/>
  <c r="G577" i="10" s="1"/>
  <c r="G573" i="10"/>
  <c r="N23" i="4"/>
  <c r="P23" i="4"/>
  <c r="R23" i="4"/>
  <c r="K21" i="4"/>
  <c r="K23" i="4" s="1"/>
  <c r="K24" i="4" s="1"/>
  <c r="J21" i="4"/>
  <c r="J23" i="4" s="1"/>
  <c r="J24" i="4" s="1"/>
  <c r="Q23" i="4"/>
  <c r="O23" i="4"/>
  <c r="I32" i="4"/>
  <c r="S32" i="4"/>
  <c r="O32" i="4"/>
  <c r="R32" i="4"/>
  <c r="J32" i="4"/>
  <c r="P32" i="4"/>
  <c r="Q32" i="4"/>
  <c r="L32" i="4"/>
  <c r="Q31" i="4"/>
  <c r="L31" i="4"/>
  <c r="F32" i="4"/>
  <c r="F31" i="4"/>
  <c r="I309" i="10"/>
  <c r="M31" i="4"/>
  <c r="O31" i="4"/>
  <c r="R247" i="4"/>
  <c r="N32" i="4" s="1"/>
  <c r="N31" i="4"/>
  <c r="P31" i="4"/>
  <c r="T31" i="4"/>
  <c r="J31" i="4"/>
  <c r="G309" i="10"/>
  <c r="G310" i="10"/>
  <c r="O272" i="4"/>
  <c r="K32" i="4" s="1"/>
  <c r="K31" i="4"/>
  <c r="T32" i="4"/>
  <c r="M309" i="10"/>
  <c r="M310" i="10"/>
  <c r="I31" i="4"/>
  <c r="O307" i="10"/>
  <c r="K307" i="10"/>
  <c r="K272" i="4"/>
  <c r="G32" i="4" s="1"/>
  <c r="G31" i="4"/>
  <c r="S31" i="4"/>
  <c r="H31" i="4"/>
  <c r="H32" i="4"/>
  <c r="R31" i="4"/>
  <c r="M38" i="6"/>
  <c r="M50" i="6"/>
  <c r="M62" i="6"/>
  <c r="M74" i="6"/>
  <c r="M86" i="6"/>
  <c r="M39" i="6"/>
  <c r="M51" i="6"/>
  <c r="M63" i="6"/>
  <c r="M75" i="6"/>
  <c r="M87" i="6"/>
  <c r="M40" i="6"/>
  <c r="M52" i="6"/>
  <c r="M64" i="6"/>
  <c r="M76" i="6"/>
  <c r="M88" i="6"/>
  <c r="M41" i="6"/>
  <c r="M53" i="6"/>
  <c r="M65" i="6"/>
  <c r="M77" i="6"/>
  <c r="M89" i="6"/>
  <c r="M30" i="6"/>
  <c r="M42" i="6"/>
  <c r="M54" i="6"/>
  <c r="M66" i="6"/>
  <c r="M78" i="6"/>
  <c r="M90" i="6"/>
  <c r="M43" i="6"/>
  <c r="M79" i="6"/>
  <c r="M32" i="6"/>
  <c r="M56" i="6"/>
  <c r="M80" i="6"/>
  <c r="M92" i="6"/>
  <c r="M31" i="6"/>
  <c r="M55" i="6"/>
  <c r="M67" i="6"/>
  <c r="M91" i="6"/>
  <c r="M44" i="6"/>
  <c r="M68" i="6"/>
  <c r="M58" i="6"/>
  <c r="M84" i="6"/>
  <c r="M69" i="6"/>
  <c r="M29" i="6"/>
  <c r="M45" i="6"/>
  <c r="M71" i="6"/>
  <c r="M72" i="6"/>
  <c r="M73" i="6"/>
  <c r="M48" i="6"/>
  <c r="M81" i="6"/>
  <c r="N27" i="6"/>
  <c r="M49" i="6"/>
  <c r="M33" i="6"/>
  <c r="M59" i="6"/>
  <c r="M85" i="6"/>
  <c r="M34" i="6"/>
  <c r="M60" i="6"/>
  <c r="M93" i="6"/>
  <c r="M35" i="6"/>
  <c r="M61" i="6"/>
  <c r="M94" i="6"/>
  <c r="M36" i="6"/>
  <c r="M95" i="6"/>
  <c r="M37" i="6"/>
  <c r="M70" i="6"/>
  <c r="M46" i="6"/>
  <c r="M47" i="6"/>
  <c r="M82" i="6"/>
  <c r="M57" i="6"/>
  <c r="M83" i="6"/>
  <c r="Q24" i="4" l="1"/>
  <c r="R24" i="4"/>
  <c r="P24" i="4"/>
  <c r="O24" i="4"/>
  <c r="N24" i="4"/>
  <c r="I310" i="10"/>
  <c r="K309" i="10"/>
  <c r="K310" i="10"/>
  <c r="O309" i="10"/>
  <c r="O310" i="10"/>
  <c r="N36" i="6"/>
  <c r="N34" i="6"/>
  <c r="N49" i="6"/>
  <c r="N63" i="6"/>
  <c r="N78" i="6"/>
  <c r="N92" i="6"/>
  <c r="N35" i="6"/>
  <c r="N50" i="6"/>
  <c r="N65" i="6"/>
  <c r="N79" i="6"/>
  <c r="N93" i="6"/>
  <c r="N37" i="6"/>
  <c r="N51" i="6"/>
  <c r="N66" i="6"/>
  <c r="N80" i="6"/>
  <c r="N94" i="6"/>
  <c r="N38" i="6"/>
  <c r="N53" i="6"/>
  <c r="N67" i="6"/>
  <c r="N81" i="6"/>
  <c r="N95" i="6"/>
  <c r="N39" i="6"/>
  <c r="N54" i="6"/>
  <c r="N68" i="6"/>
  <c r="N82" i="6"/>
  <c r="N55" i="6"/>
  <c r="N83" i="6"/>
  <c r="N70" i="6"/>
  <c r="N41" i="6"/>
  <c r="N69" i="6"/>
  <c r="N42" i="6"/>
  <c r="N56" i="6"/>
  <c r="N85" i="6"/>
  <c r="N59" i="6"/>
  <c r="N91" i="6"/>
  <c r="N44" i="6"/>
  <c r="N46" i="6"/>
  <c r="N86" i="6"/>
  <c r="N87" i="6"/>
  <c r="N30" i="6"/>
  <c r="N61" i="6"/>
  <c r="N31" i="6"/>
  <c r="N62" i="6"/>
  <c r="N32" i="6"/>
  <c r="N71" i="6"/>
  <c r="N33" i="6"/>
  <c r="N73" i="6"/>
  <c r="N43" i="6"/>
  <c r="N74" i="6"/>
  <c r="N75" i="6"/>
  <c r="N45" i="6"/>
  <c r="N77" i="6"/>
  <c r="N47" i="6"/>
  <c r="N57" i="6"/>
  <c r="N89" i="6"/>
  <c r="O27" i="6"/>
  <c r="N58" i="6"/>
  <c r="N90" i="6"/>
  <c r="N76" i="6"/>
  <c r="N40" i="6"/>
  <c r="N29" i="6"/>
  <c r="N72" i="6"/>
  <c r="N60" i="6"/>
  <c r="N88" i="6"/>
  <c r="N64" i="6"/>
  <c r="N52" i="6"/>
  <c r="N84" i="6"/>
  <c r="N48" i="6"/>
  <c r="O31" i="6" l="1"/>
  <c r="P27" i="6"/>
  <c r="O44" i="6"/>
  <c r="O58" i="6"/>
  <c r="O73" i="6"/>
  <c r="O87" i="6"/>
  <c r="O30" i="6"/>
  <c r="O45" i="6"/>
  <c r="O60" i="6"/>
  <c r="O74" i="6"/>
  <c r="O88" i="6"/>
  <c r="O32" i="6"/>
  <c r="O46" i="6"/>
  <c r="O61" i="6"/>
  <c r="O75" i="6"/>
  <c r="O89" i="6"/>
  <c r="O33" i="6"/>
  <c r="O48" i="6"/>
  <c r="O62" i="6"/>
  <c r="O76" i="6"/>
  <c r="O90" i="6"/>
  <c r="O34" i="6"/>
  <c r="O49" i="6"/>
  <c r="O63" i="6"/>
  <c r="O77" i="6"/>
  <c r="O50" i="6"/>
  <c r="O78" i="6"/>
  <c r="O65" i="6"/>
  <c r="O94" i="6"/>
  <c r="O92" i="6"/>
  <c r="O36" i="6"/>
  <c r="O64" i="6"/>
  <c r="O93" i="6"/>
  <c r="O37" i="6"/>
  <c r="O51" i="6"/>
  <c r="O80" i="6"/>
  <c r="O56" i="6"/>
  <c r="O29" i="6"/>
  <c r="O68" i="6"/>
  <c r="O40" i="6"/>
  <c r="O72" i="6"/>
  <c r="O81" i="6"/>
  <c r="O42" i="6"/>
  <c r="O52" i="6"/>
  <c r="O84" i="6"/>
  <c r="O85" i="6"/>
  <c r="O57" i="6"/>
  <c r="O66" i="6"/>
  <c r="O38" i="6"/>
  <c r="O69" i="6"/>
  <c r="O39" i="6"/>
  <c r="O70" i="6"/>
  <c r="O41" i="6"/>
  <c r="O82" i="6"/>
  <c r="O53" i="6"/>
  <c r="O54" i="6"/>
  <c r="O86" i="6"/>
  <c r="O43" i="6"/>
  <c r="O83" i="6"/>
  <c r="O47" i="6"/>
  <c r="O91" i="6"/>
  <c r="O67" i="6"/>
  <c r="O95" i="6"/>
  <c r="O71" i="6"/>
  <c r="O59" i="6"/>
  <c r="O35" i="6"/>
  <c r="O79" i="6"/>
  <c r="O55" i="6"/>
  <c r="P38" i="6" l="1"/>
  <c r="P48" i="6"/>
  <c r="P72" i="6"/>
  <c r="P29" i="6"/>
  <c r="P49" i="6"/>
  <c r="P73" i="6"/>
  <c r="P53" i="6"/>
  <c r="P77" i="6"/>
  <c r="P33" i="6"/>
  <c r="P57" i="6"/>
  <c r="P81" i="6"/>
  <c r="P34" i="6"/>
  <c r="P58" i="6"/>
  <c r="P82" i="6"/>
  <c r="P35" i="6"/>
  <c r="P83" i="6"/>
  <c r="P84" i="6"/>
  <c r="P59" i="6"/>
  <c r="P36" i="6"/>
  <c r="P60" i="6"/>
  <c r="P89" i="6"/>
  <c r="P61" i="6"/>
  <c r="P70" i="6"/>
  <c r="P37" i="6"/>
  <c r="P93" i="6"/>
  <c r="P41" i="6"/>
  <c r="P94" i="6"/>
  <c r="P45" i="6"/>
  <c r="P95" i="6"/>
  <c r="P46" i="6"/>
  <c r="P47" i="6"/>
  <c r="P65" i="6"/>
  <c r="P69" i="6"/>
  <c r="P71" i="6"/>
  <c r="P85" i="6"/>
  <c r="P80" i="6"/>
  <c r="P66" i="6"/>
  <c r="P63" i="6"/>
  <c r="P56" i="6"/>
  <c r="P44" i="6"/>
  <c r="P32" i="6"/>
  <c r="Q27" i="6"/>
  <c r="P50" i="6"/>
  <c r="P91" i="6"/>
  <c r="P88" i="6"/>
  <c r="P79" i="6"/>
  <c r="P76" i="6"/>
  <c r="P67" i="6"/>
  <c r="P64" i="6"/>
  <c r="P55" i="6"/>
  <c r="P43" i="6"/>
  <c r="P40" i="6"/>
  <c r="P31" i="6"/>
  <c r="P90" i="6"/>
  <c r="P75" i="6"/>
  <c r="P68" i="6"/>
  <c r="P54" i="6"/>
  <c r="P51" i="6"/>
  <c r="P86" i="6"/>
  <c r="P42" i="6"/>
  <c r="P39" i="6"/>
  <c r="P74" i="6"/>
  <c r="P30" i="6"/>
  <c r="P62" i="6"/>
  <c r="P52" i="6"/>
  <c r="P87" i="6"/>
  <c r="P92" i="6"/>
  <c r="P78" i="6"/>
  <c r="Q72" i="6" l="1"/>
  <c r="Q58" i="6"/>
  <c r="Q48" i="6"/>
  <c r="Q81" i="6"/>
  <c r="Q71" i="6"/>
  <c r="Q57" i="6"/>
  <c r="Q59" i="6"/>
  <c r="Q64" i="6"/>
  <c r="Q35" i="6"/>
  <c r="Q40" i="6"/>
  <c r="Q82" i="6"/>
  <c r="Q84" i="6"/>
  <c r="Q60" i="6"/>
  <c r="Q46" i="6"/>
  <c r="Q93" i="6"/>
  <c r="Q95" i="6"/>
  <c r="Q83" i="6"/>
  <c r="Q69" i="6"/>
  <c r="Q88" i="6"/>
  <c r="Q76" i="6"/>
  <c r="Q45" i="6"/>
  <c r="Q47" i="6"/>
  <c r="Q33" i="6"/>
  <c r="Q52" i="6"/>
  <c r="Q94" i="6"/>
  <c r="Q29" i="6"/>
  <c r="Q70" i="6"/>
  <c r="R83" i="6"/>
  <c r="R48" i="6"/>
  <c r="R79" i="6"/>
  <c r="Q91" i="6"/>
  <c r="R87" i="6"/>
  <c r="Q42" i="6"/>
  <c r="R88" i="6"/>
  <c r="R42" i="6"/>
  <c r="Q43" i="6"/>
  <c r="R84" i="6"/>
  <c r="Q79" i="6"/>
  <c r="Q44" i="6"/>
  <c r="R95" i="6"/>
  <c r="R60" i="6"/>
  <c r="R56" i="6"/>
  <c r="R50" i="6"/>
  <c r="Q32" i="6"/>
  <c r="Q85" i="6"/>
  <c r="Q37" i="6"/>
  <c r="R54" i="6"/>
  <c r="R34" i="6"/>
  <c r="Q49" i="6"/>
  <c r="R72" i="6"/>
  <c r="R93" i="6"/>
  <c r="R74" i="6"/>
  <c r="Q54" i="6"/>
  <c r="R45" i="6"/>
  <c r="Q55" i="6"/>
  <c r="R78" i="6"/>
  <c r="Q66" i="6"/>
  <c r="Q67" i="6"/>
  <c r="R94" i="6"/>
  <c r="Q53" i="6"/>
  <c r="Q75" i="6"/>
  <c r="Q65" i="6"/>
  <c r="Q77" i="6"/>
  <c r="Q39" i="6"/>
  <c r="R69" i="6"/>
  <c r="Q89" i="6"/>
  <c r="R29" i="6"/>
  <c r="R37" i="6"/>
  <c r="R67" i="6"/>
  <c r="R30" i="6"/>
  <c r="Q86" i="6"/>
  <c r="R41" i="6"/>
  <c r="R58" i="6"/>
  <c r="R86" i="6"/>
  <c r="Q50" i="6"/>
  <c r="R49" i="6"/>
  <c r="R68" i="6"/>
  <c r="R66" i="6"/>
  <c r="R46" i="6"/>
  <c r="R53" i="6"/>
  <c r="R43" i="6"/>
  <c r="Q34" i="6"/>
  <c r="Q74" i="6"/>
  <c r="Q68" i="6"/>
  <c r="R61" i="6"/>
  <c r="R81" i="6"/>
  <c r="R90" i="6"/>
  <c r="R65" i="6"/>
  <c r="R91" i="6"/>
  <c r="Q36" i="6"/>
  <c r="R55" i="6"/>
  <c r="Q90" i="6"/>
  <c r="R73" i="6"/>
  <c r="R70" i="6"/>
  <c r="Q61" i="6"/>
  <c r="Q87" i="6"/>
  <c r="R77" i="6"/>
  <c r="Q62" i="6"/>
  <c r="R35" i="6"/>
  <c r="R80" i="6"/>
  <c r="R38" i="6"/>
  <c r="R85" i="6"/>
  <c r="R39" i="6"/>
  <c r="R31" i="6"/>
  <c r="R40" i="6"/>
  <c r="R89" i="6"/>
  <c r="R44" i="6"/>
  <c r="R47" i="6"/>
  <c r="R57" i="6"/>
  <c r="R62" i="6"/>
  <c r="Q30" i="6"/>
  <c r="R51" i="6"/>
  <c r="Q41" i="6"/>
  <c r="R52" i="6"/>
  <c r="Q38" i="6"/>
  <c r="R92" i="6"/>
  <c r="R59" i="6"/>
  <c r="R82" i="6"/>
  <c r="Q31" i="6"/>
  <c r="Q51" i="6"/>
  <c r="R63" i="6"/>
  <c r="Q80" i="6"/>
  <c r="R64" i="6"/>
  <c r="Q56" i="6"/>
  <c r="Q63" i="6"/>
  <c r="R71" i="6"/>
  <c r="R36" i="6"/>
  <c r="Q92" i="6"/>
  <c r="Q73" i="6"/>
  <c r="R75" i="6"/>
  <c r="R32" i="6"/>
  <c r="R76" i="6"/>
  <c r="Q78" i="6"/>
  <c r="R33" i="6"/>
  <c r="G18" i="6" l="1"/>
  <c r="AV28" i="6"/>
  <c r="BA28" i="6"/>
  <c r="BF28" i="6"/>
  <c r="BE29" i="6"/>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E78" i="6" s="1"/>
  <c r="BE79" i="6" s="1"/>
  <c r="BE80" i="6" s="1"/>
  <c r="BE81" i="6" s="1"/>
  <c r="BE82" i="6" s="1"/>
  <c r="BE83" i="6" s="1"/>
  <c r="BE84" i="6" s="1"/>
  <c r="BE85" i="6" s="1"/>
  <c r="BE86" i="6" s="1"/>
  <c r="BE87" i="6" s="1"/>
  <c r="BE88" i="6" s="1"/>
  <c r="BE89" i="6" s="1"/>
  <c r="BE90" i="6" s="1"/>
  <c r="BE91" i="6" s="1"/>
  <c r="BE92" i="6" s="1"/>
  <c r="BE93" i="6" s="1"/>
  <c r="BE94" i="6" s="1"/>
  <c r="BE95" i="6" s="1"/>
  <c r="AZ29" i="6"/>
  <c r="AU29" i="6"/>
  <c r="BG30" i="6"/>
  <c r="BI30" i="6"/>
  <c r="BG31" i="6"/>
  <c r="BI31" i="6"/>
  <c r="BG32" i="6"/>
  <c r="BI32" i="6"/>
  <c r="BG33" i="6"/>
  <c r="BI33" i="6"/>
  <c r="BG34" i="6"/>
  <c r="BI34" i="6"/>
  <c r="BG35" i="6"/>
  <c r="BI35" i="6"/>
  <c r="BG36" i="6"/>
  <c r="BI36" i="6"/>
  <c r="BG37" i="6"/>
  <c r="BI37" i="6"/>
  <c r="BG38" i="6"/>
  <c r="BI38" i="6"/>
  <c r="BG39" i="6"/>
  <c r="BI39" i="6"/>
  <c r="BG40" i="6"/>
  <c r="BI40" i="6"/>
  <c r="BG41" i="6"/>
  <c r="BI41" i="6"/>
  <c r="BG42" i="6"/>
  <c r="BI42" i="6"/>
  <c r="BG43" i="6"/>
  <c r="BI43" i="6"/>
  <c r="BG44" i="6"/>
  <c r="BI44" i="6"/>
  <c r="BG45" i="6"/>
  <c r="BI45" i="6"/>
  <c r="BG46" i="6"/>
  <c r="BI46" i="6"/>
  <c r="BG47" i="6"/>
  <c r="BI47" i="6"/>
  <c r="BG48" i="6"/>
  <c r="BI48" i="6"/>
  <c r="BG49" i="6"/>
  <c r="BI49" i="6"/>
  <c r="BG50" i="6"/>
  <c r="BI50" i="6"/>
  <c r="BG51" i="6"/>
  <c r="BI51" i="6"/>
  <c r="BG52" i="6"/>
  <c r="BI52" i="6"/>
  <c r="BG53" i="6"/>
  <c r="BI53" i="6"/>
  <c r="BG54" i="6"/>
  <c r="BI54" i="6"/>
  <c r="BG55" i="6"/>
  <c r="BI55" i="6"/>
  <c r="BG56" i="6"/>
  <c r="BI56" i="6"/>
  <c r="BG57" i="6"/>
  <c r="BI57" i="6"/>
  <c r="BG58" i="6"/>
  <c r="BI58" i="6"/>
  <c r="BG59" i="6"/>
  <c r="BI59" i="6"/>
  <c r="BG60" i="6"/>
  <c r="BI60" i="6"/>
  <c r="BG61" i="6"/>
  <c r="BI61" i="6"/>
  <c r="BG62" i="6"/>
  <c r="BI62" i="6"/>
  <c r="BG63" i="6"/>
  <c r="BI63" i="6"/>
  <c r="BG64" i="6"/>
  <c r="BI64" i="6"/>
  <c r="BG65" i="6"/>
  <c r="BI65" i="6"/>
  <c r="BG66" i="6"/>
  <c r="BI66" i="6"/>
  <c r="BG67" i="6"/>
  <c r="BI67" i="6"/>
  <c r="BG68" i="6"/>
  <c r="BI68" i="6"/>
  <c r="BG69" i="6"/>
  <c r="BI69" i="6"/>
  <c r="BG70" i="6"/>
  <c r="BI70" i="6"/>
  <c r="BG71" i="6"/>
  <c r="BI71" i="6"/>
  <c r="BG72" i="6"/>
  <c r="BI72" i="6"/>
  <c r="BG73" i="6"/>
  <c r="BI73" i="6"/>
  <c r="BG74" i="6"/>
  <c r="BI74" i="6"/>
  <c r="BG75" i="6"/>
  <c r="BI75" i="6"/>
  <c r="BG76" i="6"/>
  <c r="BI76" i="6"/>
  <c r="BG77" i="6"/>
  <c r="BI77" i="6"/>
  <c r="BG78" i="6"/>
  <c r="BI78" i="6"/>
  <c r="BG79" i="6"/>
  <c r="BI79" i="6"/>
  <c r="BG80" i="6"/>
  <c r="BI80" i="6"/>
  <c r="BG81" i="6"/>
  <c r="BI81" i="6"/>
  <c r="BG82" i="6"/>
  <c r="BI82" i="6"/>
  <c r="BG83" i="6"/>
  <c r="BI83" i="6"/>
  <c r="BG84" i="6"/>
  <c r="BI84" i="6"/>
  <c r="BG85" i="6"/>
  <c r="BI85" i="6"/>
  <c r="BG86" i="6"/>
  <c r="BI86" i="6"/>
  <c r="BG87" i="6"/>
  <c r="BI87" i="6"/>
  <c r="BG88" i="6"/>
  <c r="BI88" i="6"/>
  <c r="BG89" i="6"/>
  <c r="BI89" i="6"/>
  <c r="BG90" i="6"/>
  <c r="BI90" i="6"/>
  <c r="BG91" i="6"/>
  <c r="BI91" i="6"/>
  <c r="BG92" i="6"/>
  <c r="BI92" i="6"/>
  <c r="BG93" i="6"/>
  <c r="BI93" i="6"/>
  <c r="BG94" i="6"/>
  <c r="BI94" i="6"/>
  <c r="BG95" i="6"/>
  <c r="BI95" i="6"/>
  <c r="BI29" i="6"/>
  <c r="BG29" i="6"/>
  <c r="BB34" i="6"/>
  <c r="BD33" i="6"/>
  <c r="BD46" i="6"/>
  <c r="BD47" i="6"/>
  <c r="BD48" i="6"/>
  <c r="BD49" i="6"/>
  <c r="BD50" i="6"/>
  <c r="BD51" i="6"/>
  <c r="BD52" i="6"/>
  <c r="BD53" i="6"/>
  <c r="BD54" i="6"/>
  <c r="BD55" i="6"/>
  <c r="BD56" i="6"/>
  <c r="BD57" i="6"/>
  <c r="BD58" i="6"/>
  <c r="BD59" i="6"/>
  <c r="BD60" i="6"/>
  <c r="BD61" i="6"/>
  <c r="BD62" i="6"/>
  <c r="BD63" i="6"/>
  <c r="BD64" i="6"/>
  <c r="BD65" i="6"/>
  <c r="BD66" i="6"/>
  <c r="BD67" i="6"/>
  <c r="BD68" i="6"/>
  <c r="BD69" i="6"/>
  <c r="BD70" i="6"/>
  <c r="BD71" i="6"/>
  <c r="BD72" i="6"/>
  <c r="BD73" i="6"/>
  <c r="BD74" i="6"/>
  <c r="BD75" i="6"/>
  <c r="BD76" i="6"/>
  <c r="BD77" i="6"/>
  <c r="BD78" i="6"/>
  <c r="BD79" i="6"/>
  <c r="BD80" i="6"/>
  <c r="BD81" i="6"/>
  <c r="BD82" i="6"/>
  <c r="BD83" i="6"/>
  <c r="BD84" i="6"/>
  <c r="BD85" i="6"/>
  <c r="BD86" i="6"/>
  <c r="BD87" i="6"/>
  <c r="BD88" i="6"/>
  <c r="BD89" i="6"/>
  <c r="BD90" i="6"/>
  <c r="BD91" i="6"/>
  <c r="BD92" i="6"/>
  <c r="BD93" i="6"/>
  <c r="BD94" i="6"/>
  <c r="BD95" i="6"/>
  <c r="BB29" i="6"/>
  <c r="BB30" i="6"/>
  <c r="BB31" i="6"/>
  <c r="BB32" i="6"/>
  <c r="BB33" i="6"/>
  <c r="BB35"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BB61" i="6"/>
  <c r="BB62" i="6"/>
  <c r="BB63" i="6"/>
  <c r="BB64" i="6"/>
  <c r="BB65" i="6"/>
  <c r="BB66" i="6"/>
  <c r="BB67" i="6"/>
  <c r="BB68" i="6"/>
  <c r="BB69" i="6"/>
  <c r="BB70" i="6"/>
  <c r="BB71" i="6"/>
  <c r="BB72" i="6"/>
  <c r="BB73" i="6"/>
  <c r="BB74" i="6"/>
  <c r="BB75" i="6"/>
  <c r="BB76" i="6"/>
  <c r="BB77" i="6"/>
  <c r="BB78" i="6"/>
  <c r="BB79" i="6"/>
  <c r="BB80" i="6"/>
  <c r="BB81" i="6"/>
  <c r="BB82" i="6"/>
  <c r="BB83" i="6"/>
  <c r="BB84" i="6"/>
  <c r="BB85" i="6"/>
  <c r="BB86" i="6"/>
  <c r="BB87" i="6"/>
  <c r="BB88" i="6"/>
  <c r="BB89" i="6"/>
  <c r="BB90" i="6"/>
  <c r="BB91" i="6"/>
  <c r="BB92" i="6"/>
  <c r="BB93" i="6"/>
  <c r="BB94" i="6"/>
  <c r="BB95" i="6"/>
  <c r="AW31" i="6"/>
  <c r="AW32" i="6"/>
  <c r="AW33" i="6"/>
  <c r="AW34" i="6"/>
  <c r="AW35" i="6"/>
  <c r="AW36" i="6"/>
  <c r="AW37" i="6"/>
  <c r="AW38" i="6"/>
  <c r="AW39" i="6"/>
  <c r="AW40" i="6"/>
  <c r="AW41" i="6"/>
  <c r="AW42" i="6"/>
  <c r="AW43" i="6"/>
  <c r="AW44" i="6"/>
  <c r="AW45" i="6"/>
  <c r="AW46" i="6"/>
  <c r="AW47" i="6"/>
  <c r="AW48" i="6"/>
  <c r="AW49" i="6"/>
  <c r="AW50" i="6"/>
  <c r="AW51" i="6"/>
  <c r="AW52" i="6"/>
  <c r="AW53" i="6"/>
  <c r="AW54" i="6"/>
  <c r="AW55" i="6"/>
  <c r="AW56" i="6"/>
  <c r="AW57" i="6"/>
  <c r="AW58" i="6"/>
  <c r="AW59" i="6"/>
  <c r="AW60" i="6"/>
  <c r="AW61" i="6"/>
  <c r="AW62" i="6"/>
  <c r="AW63" i="6"/>
  <c r="AW64" i="6"/>
  <c r="AW65" i="6"/>
  <c r="AW66" i="6"/>
  <c r="AW67" i="6"/>
  <c r="AW68" i="6"/>
  <c r="AW69" i="6"/>
  <c r="AW70" i="6"/>
  <c r="AW71" i="6"/>
  <c r="AW72" i="6"/>
  <c r="AW73" i="6"/>
  <c r="AW74" i="6"/>
  <c r="AW75" i="6"/>
  <c r="AW76" i="6"/>
  <c r="AW77" i="6"/>
  <c r="AW78" i="6"/>
  <c r="AW79" i="6"/>
  <c r="AW80" i="6"/>
  <c r="AW81" i="6"/>
  <c r="AW82" i="6"/>
  <c r="AW83" i="6"/>
  <c r="AW84" i="6"/>
  <c r="AW85" i="6"/>
  <c r="AW86" i="6"/>
  <c r="AW87" i="6"/>
  <c r="AW88" i="6"/>
  <c r="AW89" i="6"/>
  <c r="AW90" i="6"/>
  <c r="AW91" i="6"/>
  <c r="AW92" i="6"/>
  <c r="AW93" i="6"/>
  <c r="AW94" i="6"/>
  <c r="AW95" i="6"/>
  <c r="AW30" i="6"/>
  <c r="AW29" i="6"/>
  <c r="AY45" i="6"/>
  <c r="AY46" i="6"/>
  <c r="AY47" i="6"/>
  <c r="AY48" i="6"/>
  <c r="AY49" i="6"/>
  <c r="AY50" i="6"/>
  <c r="AY51" i="6"/>
  <c r="AY52" i="6"/>
  <c r="AY53" i="6"/>
  <c r="AY54" i="6"/>
  <c r="AY55" i="6"/>
  <c r="AY56" i="6"/>
  <c r="AY57" i="6"/>
  <c r="AY58" i="6"/>
  <c r="AY59" i="6"/>
  <c r="AY60" i="6"/>
  <c r="AY61" i="6"/>
  <c r="AY62" i="6"/>
  <c r="AY63" i="6"/>
  <c r="AY64" i="6"/>
  <c r="AY65" i="6"/>
  <c r="AY66" i="6"/>
  <c r="AY67" i="6"/>
  <c r="AY68" i="6"/>
  <c r="AY69" i="6"/>
  <c r="AY70" i="6"/>
  <c r="AY71" i="6"/>
  <c r="AY72" i="6"/>
  <c r="AY73" i="6"/>
  <c r="AY74" i="6"/>
  <c r="AY75" i="6"/>
  <c r="AY76" i="6"/>
  <c r="AY77" i="6"/>
  <c r="AY78" i="6"/>
  <c r="AY79" i="6"/>
  <c r="AY80" i="6"/>
  <c r="AY81" i="6"/>
  <c r="AY82" i="6"/>
  <c r="AY83" i="6"/>
  <c r="AY84" i="6"/>
  <c r="AY85" i="6"/>
  <c r="AY86" i="6"/>
  <c r="AY87" i="6"/>
  <c r="AY88" i="6"/>
  <c r="AY89" i="6"/>
  <c r="AY90" i="6"/>
  <c r="AY91" i="6"/>
  <c r="AY92" i="6"/>
  <c r="AY93" i="6"/>
  <c r="AY94" i="6"/>
  <c r="AY95" i="6"/>
  <c r="BB29" i="5"/>
  <c r="AS29" i="5"/>
  <c r="G22" i="5" s="1"/>
  <c r="N461" i="10" s="1"/>
  <c r="AI29" i="5"/>
  <c r="G20" i="5" s="1"/>
  <c r="N459" i="10" s="1"/>
  <c r="AF30" i="5"/>
  <c r="AF29" i="5" s="1"/>
  <c r="G21" i="5" s="1"/>
  <c r="N460" i="10" s="1"/>
  <c r="X29" i="5"/>
  <c r="G19" i="5" s="1"/>
  <c r="N458" i="10" s="1"/>
  <c r="J29" i="5"/>
  <c r="K29" i="5"/>
  <c r="L29" i="5"/>
  <c r="M29" i="5"/>
  <c r="N29" i="5"/>
  <c r="E21" i="8"/>
  <c r="EC54" i="7"/>
  <c r="ED54" i="7" s="1"/>
  <c r="ED62" i="7"/>
  <c r="BM28" i="6"/>
  <c r="G22" i="6" s="1"/>
  <c r="N493" i="10" s="1"/>
  <c r="AT28" i="6"/>
  <c r="AS28" i="6"/>
  <c r="AI28" i="6"/>
  <c r="G20" i="6" s="1"/>
  <c r="N491" i="10" s="1"/>
  <c r="AF28" i="6"/>
  <c r="G19" i="6" s="1"/>
  <c r="N490" i="10" s="1"/>
  <c r="AZ30" i="6" l="1"/>
  <c r="BC30" i="6" s="1"/>
  <c r="BD30" i="6" s="1"/>
  <c r="BC29" i="6"/>
  <c r="BD29" i="6" s="1"/>
  <c r="AY29" i="6"/>
  <c r="EC42" i="7"/>
  <c r="ED42" i="7" s="1"/>
  <c r="EC58" i="7"/>
  <c r="ED58" i="7" s="1"/>
  <c r="EC52" i="7"/>
  <c r="ED52" i="7" s="1"/>
  <c r="EC45" i="7"/>
  <c r="ED45" i="7" s="1"/>
  <c r="EC55" i="7"/>
  <c r="ED55" i="7" s="1"/>
  <c r="EC46" i="7"/>
  <c r="ED46" i="7" s="1"/>
  <c r="EC40" i="7"/>
  <c r="ED40" i="7" s="1"/>
  <c r="EC49" i="7"/>
  <c r="ED49" i="7" s="1"/>
  <c r="EC37" i="7"/>
  <c r="ED37" i="7" s="1"/>
  <c r="EC31" i="7"/>
  <c r="ED31" i="7" s="1"/>
  <c r="EC60" i="7"/>
  <c r="ED60" i="7" s="1"/>
  <c r="EC24" i="7"/>
  <c r="ED24" i="7" s="1"/>
  <c r="EC23" i="7"/>
  <c r="ED23" i="7" s="1"/>
  <c r="EC48" i="7"/>
  <c r="ED48" i="7" s="1"/>
  <c r="EC57" i="7"/>
  <c r="ED57" i="7" s="1"/>
  <c r="EC51" i="7"/>
  <c r="ED51" i="7" s="1"/>
  <c r="EC39" i="7"/>
  <c r="ED39" i="7" s="1"/>
  <c r="EC33" i="7"/>
  <c r="ED33" i="7" s="1"/>
  <c r="EC30" i="7"/>
  <c r="ED30" i="7" s="1"/>
  <c r="EC41" i="7"/>
  <c r="ED41" i="7" s="1"/>
  <c r="EC29" i="7"/>
  <c r="ED29" i="7" s="1"/>
  <c r="EC61" i="7"/>
  <c r="ED61" i="7" s="1"/>
  <c r="EC25" i="7"/>
  <c r="ED25" i="7" s="1"/>
  <c r="EC43" i="7"/>
  <c r="ED43" i="7" s="1"/>
  <c r="EC34" i="7"/>
  <c r="ED34" i="7" s="1"/>
  <c r="EC47" i="7"/>
  <c r="ED47" i="7" s="1"/>
  <c r="EC38" i="7"/>
  <c r="ED38" i="7" s="1"/>
  <c r="EC28" i="7"/>
  <c r="ED28" i="7" s="1"/>
  <c r="EC59" i="7"/>
  <c r="ED59" i="7" s="1"/>
  <c r="EC27" i="7"/>
  <c r="ED27" i="7" s="1"/>
  <c r="EC36" i="7"/>
  <c r="ED36" i="7" s="1"/>
  <c r="EC44" i="7"/>
  <c r="ED44" i="7" s="1"/>
  <c r="BI28" i="6"/>
  <c r="BJ76" i="6"/>
  <c r="BJ64" i="6"/>
  <c r="BJ52" i="6"/>
  <c r="BJ57" i="6"/>
  <c r="BJ88" i="6"/>
  <c r="BJ92" i="6"/>
  <c r="BJ68" i="6"/>
  <c r="BG28" i="6"/>
  <c r="BJ90" i="6"/>
  <c r="BJ58" i="6"/>
  <c r="BJ75" i="6"/>
  <c r="BJ69" i="6"/>
  <c r="BJ46" i="6"/>
  <c r="BJ63" i="6"/>
  <c r="BJ51" i="6"/>
  <c r="BJ70" i="6"/>
  <c r="BJ93" i="6"/>
  <c r="BJ81" i="6"/>
  <c r="BJ86" i="6"/>
  <c r="BJ74" i="6"/>
  <c r="BJ62" i="6"/>
  <c r="BJ80" i="6"/>
  <c r="BJ87" i="6"/>
  <c r="BJ91" i="6"/>
  <c r="BJ85" i="6"/>
  <c r="BJ50" i="6"/>
  <c r="BJ79" i="6"/>
  <c r="BJ73" i="6"/>
  <c r="BJ67" i="6"/>
  <c r="BJ61" i="6"/>
  <c r="BJ84" i="6"/>
  <c r="BJ55" i="6"/>
  <c r="BJ49" i="6"/>
  <c r="BJ95" i="6"/>
  <c r="BJ78" i="6"/>
  <c r="BJ72" i="6"/>
  <c r="BJ66" i="6"/>
  <c r="BJ60" i="6"/>
  <c r="BJ89" i="6"/>
  <c r="BJ83" i="6"/>
  <c r="BJ54" i="6"/>
  <c r="BJ48" i="6"/>
  <c r="BJ94" i="6"/>
  <c r="BJ77" i="6"/>
  <c r="BJ71" i="6"/>
  <c r="BJ59" i="6"/>
  <c r="BJ65" i="6"/>
  <c r="BJ82" i="6"/>
  <c r="BJ53" i="6"/>
  <c r="BJ47" i="6"/>
  <c r="BJ56" i="6"/>
  <c r="AU30" i="6"/>
  <c r="BH28" i="6"/>
  <c r="BB28" i="6"/>
  <c r="Q29" i="5"/>
  <c r="I29" i="5"/>
  <c r="EC50" i="7"/>
  <c r="ED50" i="7" s="1"/>
  <c r="EC35" i="7"/>
  <c r="ED35" i="7" s="1"/>
  <c r="EC56" i="7"/>
  <c r="ED56" i="7" s="1"/>
  <c r="EC53" i="7"/>
  <c r="ED53" i="7" s="1"/>
  <c r="EC26" i="7"/>
  <c r="ED26" i="7" s="1"/>
  <c r="EC32" i="7"/>
  <c r="ED32" i="7" s="1"/>
  <c r="AW28" i="6"/>
  <c r="AZ31" i="6" l="1"/>
  <c r="BC31" i="6" s="1"/>
  <c r="BD31" i="6" s="1"/>
  <c r="BJ29" i="6"/>
  <c r="AZ32" i="6"/>
  <c r="BC32" i="6" s="1"/>
  <c r="AU31" i="6"/>
  <c r="ED22" i="7"/>
  <c r="EC22" i="7"/>
  <c r="L28" i="6"/>
  <c r="M28" i="6"/>
  <c r="N28" i="6"/>
  <c r="O28" i="6"/>
  <c r="P28" i="6"/>
  <c r="Q28" i="6"/>
  <c r="R28" i="6"/>
  <c r="J28" i="6"/>
  <c r="G23" i="5"/>
  <c r="N462" i="10" s="1"/>
  <c r="G18" i="5"/>
  <c r="N457" i="10" s="1"/>
  <c r="G17" i="5"/>
  <c r="N456" i="10" s="1"/>
  <c r="K847" i="4"/>
  <c r="I427" i="10" s="1"/>
  <c r="L847" i="4"/>
  <c r="X847" i="4"/>
  <c r="J847" i="4"/>
  <c r="K843" i="4"/>
  <c r="I423" i="10" s="1"/>
  <c r="L843" i="4"/>
  <c r="X843" i="4"/>
  <c r="J843" i="4"/>
  <c r="K839" i="4"/>
  <c r="I419" i="10" s="1"/>
  <c r="L839" i="4"/>
  <c r="J839" i="4"/>
  <c r="K834" i="4"/>
  <c r="J834" i="4"/>
  <c r="F788" i="4" s="1"/>
  <c r="I22" i="4" l="1"/>
  <c r="T788" i="4"/>
  <c r="H406" i="10"/>
  <c r="G788" i="4"/>
  <c r="AY30" i="6"/>
  <c r="BJ30" i="6" s="1"/>
  <c r="G17" i="6"/>
  <c r="N488" i="10" s="1"/>
  <c r="BD32" i="6"/>
  <c r="AZ33" i="6"/>
  <c r="AZ34" i="6" s="1"/>
  <c r="BC34" i="6" s="1"/>
  <c r="AU32" i="6"/>
  <c r="G24" i="5"/>
  <c r="N463" i="10" s="1"/>
  <c r="X851" i="4"/>
  <c r="T787" i="4" s="1"/>
  <c r="T21" i="4" s="1"/>
  <c r="L851" i="4"/>
  <c r="H787" i="4" s="1"/>
  <c r="K851" i="4"/>
  <c r="J851" i="4"/>
  <c r="F787" i="4" s="1"/>
  <c r="G787" i="4" l="1"/>
  <c r="H337" i="10" s="1"/>
  <c r="I431" i="10"/>
  <c r="T789" i="4"/>
  <c r="T790" i="4" s="1"/>
  <c r="T22" i="4"/>
  <c r="T23" i="4" s="1"/>
  <c r="T24" i="4" s="1"/>
  <c r="G789" i="4"/>
  <c r="H338" i="10"/>
  <c r="G22" i="4"/>
  <c r="H21" i="4"/>
  <c r="F789" i="4"/>
  <c r="F790" i="4" s="1"/>
  <c r="F21" i="4"/>
  <c r="I21" i="4"/>
  <c r="I23" i="4" s="1"/>
  <c r="I24" i="4" s="1"/>
  <c r="G21" i="4"/>
  <c r="AY31" i="6"/>
  <c r="BJ31" i="6" s="1"/>
  <c r="AU33" i="6"/>
  <c r="AZ35" i="6"/>
  <c r="BC35" i="6" s="1"/>
  <c r="BD34" i="6"/>
  <c r="G23" i="4" l="1"/>
  <c r="G24" i="4" s="1"/>
  <c r="G790" i="4"/>
  <c r="H340" i="10" s="1"/>
  <c r="H339" i="10"/>
  <c r="AY32" i="6"/>
  <c r="BJ32" i="6" s="1"/>
  <c r="AZ36" i="6"/>
  <c r="BC36" i="6" s="1"/>
  <c r="BD35" i="6"/>
  <c r="AU34" i="6"/>
  <c r="AY33" i="6" l="1"/>
  <c r="BJ33" i="6" s="1"/>
  <c r="BD36" i="6"/>
  <c r="AZ37" i="6"/>
  <c r="BC37" i="6" s="1"/>
  <c r="AU35" i="6"/>
  <c r="AY34" i="6" l="1"/>
  <c r="BJ34" i="6" s="1"/>
  <c r="AU36" i="6"/>
  <c r="AZ38" i="6"/>
  <c r="BC38" i="6" s="1"/>
  <c r="BD37" i="6"/>
  <c r="AY35" i="6" l="1"/>
  <c r="BJ35" i="6" s="1"/>
  <c r="AZ39" i="6"/>
  <c r="BC39" i="6" s="1"/>
  <c r="BD38" i="6"/>
  <c r="AU37" i="6"/>
  <c r="F22" i="4"/>
  <c r="P88" i="1"/>
  <c r="P87" i="1"/>
  <c r="P86" i="1"/>
  <c r="P85" i="1"/>
  <c r="P84" i="1"/>
  <c r="P63" i="1"/>
  <c r="P62" i="1"/>
  <c r="P61" i="1"/>
  <c r="P60" i="1"/>
  <c r="P59" i="1"/>
  <c r="P58" i="1"/>
  <c r="P57" i="1"/>
  <c r="P56" i="1"/>
  <c r="P53" i="1"/>
  <c r="P51" i="1"/>
  <c r="P45" i="1"/>
  <c r="P44" i="1"/>
  <c r="P29" i="1"/>
  <c r="P28" i="1"/>
  <c r="P27" i="1"/>
  <c r="AY36" i="6" l="1"/>
  <c r="BJ36" i="6" s="1"/>
  <c r="AU38" i="6"/>
  <c r="BD39" i="6"/>
  <c r="AZ40" i="6"/>
  <c r="BC40" i="6" s="1"/>
  <c r="F23" i="4"/>
  <c r="P55" i="1"/>
  <c r="P54" i="1"/>
  <c r="P26" i="1"/>
  <c r="P46" i="1"/>
  <c r="I50" i="1"/>
  <c r="O50" i="1"/>
  <c r="AY37" i="6" l="1"/>
  <c r="BJ37" i="6" s="1"/>
  <c r="BD40" i="6"/>
  <c r="AZ41" i="6"/>
  <c r="BC41" i="6" s="1"/>
  <c r="AU39" i="6"/>
  <c r="F24" i="4"/>
  <c r="H50" i="1"/>
  <c r="G24" i="1"/>
  <c r="AY38" i="6" l="1"/>
  <c r="BJ38" i="6" s="1"/>
  <c r="AU40" i="6"/>
  <c r="BD41" i="6"/>
  <c r="AZ42" i="6"/>
  <c r="BC42" i="6" s="1"/>
  <c r="P25" i="1"/>
  <c r="AY39" i="6" l="1"/>
  <c r="BJ39" i="6" s="1"/>
  <c r="BD42" i="6"/>
  <c r="AZ43" i="6"/>
  <c r="BC43" i="6" s="1"/>
  <c r="AU41" i="6"/>
  <c r="AY40" i="6" l="1"/>
  <c r="BJ40" i="6" s="1"/>
  <c r="AU42" i="6"/>
  <c r="AZ44" i="6"/>
  <c r="BC44" i="6" s="1"/>
  <c r="BD43" i="6"/>
  <c r="AY41" i="6" l="1"/>
  <c r="BJ41" i="6" s="1"/>
  <c r="BD44" i="6"/>
  <c r="AZ45" i="6"/>
  <c r="BC45" i="6" s="1"/>
  <c r="AU43" i="6"/>
  <c r="AY42" i="6" l="1"/>
  <c r="BJ42" i="6" s="1"/>
  <c r="BD45" i="6"/>
  <c r="AZ46" i="6"/>
  <c r="AZ47" i="6" s="1"/>
  <c r="AZ48" i="6" s="1"/>
  <c r="AZ49" i="6" s="1"/>
  <c r="AZ50" i="6" s="1"/>
  <c r="AZ51" i="6" s="1"/>
  <c r="AZ52" i="6" s="1"/>
  <c r="AZ53" i="6" s="1"/>
  <c r="AZ54" i="6" s="1"/>
  <c r="AZ55" i="6" s="1"/>
  <c r="AZ56" i="6" s="1"/>
  <c r="AZ57" i="6" s="1"/>
  <c r="AZ58" i="6" s="1"/>
  <c r="AZ59" i="6" s="1"/>
  <c r="AZ60" i="6" s="1"/>
  <c r="AZ61" i="6" s="1"/>
  <c r="AZ62" i="6" s="1"/>
  <c r="AZ63" i="6" s="1"/>
  <c r="AZ64" i="6" s="1"/>
  <c r="AZ65" i="6" s="1"/>
  <c r="AZ66" i="6" s="1"/>
  <c r="AZ67" i="6" s="1"/>
  <c r="AZ68" i="6" s="1"/>
  <c r="AZ69" i="6" s="1"/>
  <c r="AZ70" i="6" s="1"/>
  <c r="AZ71" i="6" s="1"/>
  <c r="AZ72" i="6" s="1"/>
  <c r="AZ73" i="6" s="1"/>
  <c r="AZ74" i="6" s="1"/>
  <c r="AZ75" i="6" s="1"/>
  <c r="AZ76" i="6" s="1"/>
  <c r="AZ77" i="6" s="1"/>
  <c r="AZ78" i="6" s="1"/>
  <c r="AZ79" i="6" s="1"/>
  <c r="AZ80" i="6" s="1"/>
  <c r="AZ81" i="6" s="1"/>
  <c r="AZ82" i="6" s="1"/>
  <c r="AZ83" i="6" s="1"/>
  <c r="AZ84" i="6" s="1"/>
  <c r="AZ85" i="6" s="1"/>
  <c r="AZ86" i="6" s="1"/>
  <c r="AZ87" i="6" s="1"/>
  <c r="AZ88" i="6" s="1"/>
  <c r="AZ89" i="6" s="1"/>
  <c r="AZ90" i="6" s="1"/>
  <c r="AZ91" i="6" s="1"/>
  <c r="AZ92" i="6" s="1"/>
  <c r="AZ93" i="6" s="1"/>
  <c r="AZ94" i="6" s="1"/>
  <c r="AZ95" i="6" s="1"/>
  <c r="AU44" i="6"/>
  <c r="AY43" i="6" l="1"/>
  <c r="BJ43" i="6" s="1"/>
  <c r="BC28" i="6"/>
  <c r="AY44" i="6"/>
  <c r="AU45" i="6"/>
  <c r="AU46" i="6" s="1"/>
  <c r="AU47" i="6" s="1"/>
  <c r="AU48" i="6" s="1"/>
  <c r="AU49" i="6" s="1"/>
  <c r="AU50" i="6" s="1"/>
  <c r="AU51" i="6" s="1"/>
  <c r="AU52" i="6" s="1"/>
  <c r="AU53" i="6" s="1"/>
  <c r="AU54" i="6" s="1"/>
  <c r="AU55" i="6" s="1"/>
  <c r="AU56" i="6" s="1"/>
  <c r="AU57" i="6" s="1"/>
  <c r="AU58" i="6" s="1"/>
  <c r="AU59" i="6" s="1"/>
  <c r="AU60" i="6" s="1"/>
  <c r="AU61" i="6" s="1"/>
  <c r="AU62" i="6" s="1"/>
  <c r="AU63" i="6" s="1"/>
  <c r="AU64" i="6" s="1"/>
  <c r="AU65" i="6" s="1"/>
  <c r="AU66" i="6" s="1"/>
  <c r="AU67" i="6" s="1"/>
  <c r="AU68" i="6" s="1"/>
  <c r="AU69" i="6" s="1"/>
  <c r="AU70" i="6" s="1"/>
  <c r="AU71" i="6" s="1"/>
  <c r="AU72" i="6" s="1"/>
  <c r="AU73" i="6" s="1"/>
  <c r="AU74" i="6" s="1"/>
  <c r="AU75" i="6" s="1"/>
  <c r="AU76" i="6" s="1"/>
  <c r="AU77" i="6" s="1"/>
  <c r="AU78" i="6" s="1"/>
  <c r="AU79" i="6" s="1"/>
  <c r="AU80" i="6" s="1"/>
  <c r="AU81" i="6" s="1"/>
  <c r="AU82" i="6" s="1"/>
  <c r="AU83" i="6" s="1"/>
  <c r="AU84" i="6" s="1"/>
  <c r="AU85" i="6" s="1"/>
  <c r="AU86" i="6" s="1"/>
  <c r="AU87" i="6" s="1"/>
  <c r="AU88" i="6" s="1"/>
  <c r="AU89" i="6" s="1"/>
  <c r="AU90" i="6" s="1"/>
  <c r="AU91" i="6" s="1"/>
  <c r="AU92" i="6" s="1"/>
  <c r="AU93" i="6" s="1"/>
  <c r="AU94" i="6" s="1"/>
  <c r="AU95" i="6" s="1"/>
  <c r="BD28" i="6"/>
  <c r="BJ45" i="6"/>
  <c r="AY28" i="6" l="1"/>
  <c r="G50" i="1" s="1"/>
  <c r="BJ44" i="6"/>
  <c r="BJ28" i="6" s="1"/>
  <c r="G21" i="6" s="1"/>
  <c r="G23" i="6" l="1"/>
  <c r="N495" i="10" s="1"/>
  <c r="N492" i="10"/>
  <c r="G92" i="1"/>
  <c r="P50" i="1"/>
  <c r="G104" i="1" l="1"/>
  <c r="G108" i="1" l="1"/>
  <c r="H24" i="1" l="1"/>
  <c r="H92" i="1" l="1"/>
  <c r="H104" i="1" l="1"/>
  <c r="H108" i="1" l="1"/>
  <c r="I24" i="1" s="1"/>
  <c r="I92" i="1" l="1"/>
  <c r="I104" i="1" l="1"/>
  <c r="I108" i="1" l="1"/>
  <c r="O92" i="1" l="1"/>
  <c r="O104" i="1" s="1"/>
  <c r="O108" i="1" l="1"/>
  <c r="P24" i="1" l="1"/>
  <c r="P104" i="1" l="1"/>
  <c r="P92" i="1"/>
  <c r="P108" i="1" l="1"/>
  <c r="L819" i="4" l="1"/>
  <c r="L834" i="4"/>
  <c r="H788" i="4"/>
  <c r="H22" i="4" s="1"/>
  <c r="H23" i="4" s="1"/>
  <c r="H24" i="4" s="1"/>
  <c r="H789" i="4" l="1"/>
  <c r="H790" i="4" s="1"/>
  <c r="K28"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futureMetadata>
  <cellMetadata count="1">
    <bk>
      <rc t="1" v="0"/>
    </bk>
  </cellMetadata>
  <valueMetadata count="12">
    <bk>
      <rc t="2" v="0"/>
    </bk>
    <bk>
      <rc t="2" v="1"/>
    </bk>
    <bk>
      <rc t="2" v="2"/>
    </bk>
    <bk>
      <rc t="2" v="3"/>
    </bk>
    <bk>
      <rc t="2" v="4"/>
    </bk>
    <bk>
      <rc t="2" v="5"/>
    </bk>
    <bk>
      <rc t="2" v="6"/>
    </bk>
    <bk>
      <rc t="2" v="7"/>
    </bk>
    <bk>
      <rc t="2" v="8"/>
    </bk>
    <bk>
      <rc t="2" v="9"/>
    </bk>
    <bk>
      <rc t="2" v="10"/>
    </bk>
    <bk>
      <rc t="2" v="11"/>
    </bk>
  </valueMetadata>
</metadata>
</file>

<file path=xl/sharedStrings.xml><?xml version="1.0" encoding="utf-8"?>
<sst xmlns="http://schemas.openxmlformats.org/spreadsheetml/2006/main" count="2048" uniqueCount="561">
  <si>
    <t>TOTAL</t>
  </si>
  <si>
    <t>RECEITAS</t>
  </si>
  <si>
    <t>DÉBITOS E COMPROMISSOS</t>
  </si>
  <si>
    <t>CUSTOS FINANCEIROS</t>
  </si>
  <si>
    <t>Taxa anual</t>
  </si>
  <si>
    <t>Taxa mensal</t>
  </si>
  <si>
    <t>ANO</t>
  </si>
  <si>
    <t>JUROS ESTIMADOS SOBRE O DÉFICIT</t>
  </si>
  <si>
    <t>SALDO - APÓS CUSTOS FINANCEIROS</t>
  </si>
  <si>
    <t>TOTAL GERAL</t>
  </si>
  <si>
    <t>Código</t>
  </si>
  <si>
    <t>Revisão</t>
  </si>
  <si>
    <t>1.0</t>
  </si>
  <si>
    <t>Data</t>
  </si>
  <si>
    <t>Página</t>
  </si>
  <si>
    <t>R.OP.001</t>
  </si>
  <si>
    <t>REGISTRO DE GESTÃO FINANCEIRA</t>
  </si>
  <si>
    <t>Esta obra está licenciada com uma Licença Creative Commons Atribuição-NãoComercial 4.0 Internacional.</t>
  </si>
  <si>
    <t>MEMBROS/GRUPO FAMILIAR</t>
  </si>
  <si>
    <t>NOME/RAZÃO SOCIAL</t>
  </si>
  <si>
    <t>CPF/CNPJ</t>
  </si>
  <si>
    <t>TIPO DE RELAÇÃO OU GRAU DE PARENTESCO</t>
  </si>
  <si>
    <t>ATUA NA ATIVIDADE?</t>
  </si>
  <si>
    <t>HISTÓRICO</t>
  </si>
  <si>
    <t>CADASTRO/R.AD.001</t>
  </si>
  <si>
    <t>CRÉDITO/R.AD.001</t>
  </si>
  <si>
    <t>VALOR</t>
  </si>
  <si>
    <t>FINALIDADE</t>
  </si>
  <si>
    <t>GARANTIAS</t>
  </si>
  <si>
    <t>PRAZO</t>
  </si>
  <si>
    <t>Descrição da Safra</t>
  </si>
  <si>
    <t>Área Plantada (ha)</t>
  </si>
  <si>
    <t>Própria (ha)</t>
  </si>
  <si>
    <t>Arrendada (ha)</t>
  </si>
  <si>
    <t>Rendimento (sc/ha)</t>
  </si>
  <si>
    <t>Produção (sc)</t>
  </si>
  <si>
    <t>Preço médio (R$/sc)</t>
  </si>
  <si>
    <t>Custo Médio de Produção (R$/sc)</t>
  </si>
  <si>
    <t>Receita Total (R$)</t>
  </si>
  <si>
    <t>Custo Total de Produção (R$)</t>
  </si>
  <si>
    <t>Resultado Bruto (R$)</t>
  </si>
  <si>
    <t>RESULTADO BRUTO (R$)</t>
  </si>
  <si>
    <t>23/24</t>
  </si>
  <si>
    <t>24/25</t>
  </si>
  <si>
    <t>25/26</t>
  </si>
  <si>
    <t>Soja Sequeiro</t>
  </si>
  <si>
    <t>MARGEM BRUTA (%)</t>
  </si>
  <si>
    <t>OBSERVAÇÕES</t>
  </si>
  <si>
    <t>NOME DA CULTURA:</t>
  </si>
  <si>
    <t>SAFRA</t>
  </si>
  <si>
    <t>Soja Irrigada</t>
  </si>
  <si>
    <t>Safras 23 e 24 muito prejudicadas por fatores climáticos, e a de 25 também, porém, como em 2025 tem seguro de todda a área, o impacto será atenuado. Quanto a distribuição de áreas próprias e arrendadas, observar no item Ativos, os detalhes do acerto familiar, assim como justificado em arquivos anexos apresentado o cliente.</t>
  </si>
  <si>
    <t>Rendimento (sc 60kg/ha)</t>
  </si>
  <si>
    <t>Produção Total (sc 60kg)</t>
  </si>
  <si>
    <t>Soja Grão (sc 60kg)</t>
  </si>
  <si>
    <t>Soja Semente (sc - verificar peso com cliente)</t>
  </si>
  <si>
    <t>Preço Médio Grão (R$/sc)</t>
  </si>
  <si>
    <t>Preço Médio Semente (R$/sc)</t>
  </si>
  <si>
    <t>Custo Médio de Produção de Grãos (R$/ha)</t>
  </si>
  <si>
    <t>Beneficamento de Semente (R$/sc)</t>
  </si>
  <si>
    <t>Custo Total (R$)</t>
  </si>
  <si>
    <t>Custo de Produção (R$)</t>
  </si>
  <si>
    <t>Custo de Beneficiamento</t>
  </si>
  <si>
    <t>Custo com Royalties (R$)</t>
  </si>
  <si>
    <t>Preço Médio (R$)</t>
  </si>
  <si>
    <t>Soja Grãos e Sementes - Produção Própria</t>
  </si>
  <si>
    <t>Área do Cooperado (ha)</t>
  </si>
  <si>
    <t>Compra Total Cooperados (sc 60kg)</t>
  </si>
  <si>
    <t>Soja Semente (sc 40kg)</t>
  </si>
  <si>
    <t>Preço Médio de Compra (R$/sc 60kg)</t>
  </si>
  <si>
    <t>Preço Médio de Venda (R$)</t>
  </si>
  <si>
    <t>Preço Médio de Venda Grão (R$/sc 60kg)</t>
  </si>
  <si>
    <t>Preço Médio de Venda Semente (R$/sc 40kg)</t>
  </si>
  <si>
    <t>Custo Total de Compra (R$/ha)</t>
  </si>
  <si>
    <t>Custo de Beneficiamento (R$)</t>
  </si>
  <si>
    <t>Milho Safrinha</t>
  </si>
  <si>
    <t>Milho Verão</t>
  </si>
  <si>
    <t>Milho Grão (sc 60kg)</t>
  </si>
  <si>
    <t>Milho Semente (sc - verificar peso com cliente)</t>
  </si>
  <si>
    <t>Milho Grãos e Sementes - Produção Própria</t>
  </si>
  <si>
    <t>Milho Semente (sc 40kg)</t>
  </si>
  <si>
    <t>Cana de Açucar</t>
  </si>
  <si>
    <t>Área Total (ha)</t>
  </si>
  <si>
    <t>Própria</t>
  </si>
  <si>
    <t>Arrendada</t>
  </si>
  <si>
    <t>Custo de Arrendamento (R$/ton/ha)</t>
  </si>
  <si>
    <t>Rendimento (ton/ha) TCH</t>
  </si>
  <si>
    <t>Rendimento (kg ATR/ton)</t>
  </si>
  <si>
    <t>Produção (ton)</t>
  </si>
  <si>
    <t>Preço Médio (R$/ton)</t>
  </si>
  <si>
    <t>Área de plantio (ha) - Renovação/Expansão</t>
  </si>
  <si>
    <t>Investimento Médio de Plantio (R$/ha) - Renovação/Expansão</t>
  </si>
  <si>
    <t>Custo Médio de Produção (R$/ha) - Tratos Culturais</t>
  </si>
  <si>
    <t>Custo do CCT (R$/ton)</t>
  </si>
  <si>
    <t>Idade Média do Canavial (anos)</t>
  </si>
  <si>
    <t>Distância da Usina (km)</t>
  </si>
  <si>
    <t>Laranja</t>
  </si>
  <si>
    <t>Rendimento (cx/ha)</t>
  </si>
  <si>
    <t>Produção (cx)</t>
  </si>
  <si>
    <t>Preço médio (R$/cx)</t>
  </si>
  <si>
    <t>Custo Médio de Produção (R$/cx)</t>
  </si>
  <si>
    <t>Limão</t>
  </si>
  <si>
    <t>Algodão 1ª Safra</t>
  </si>
  <si>
    <t>Rendimento Total (@/ha)</t>
  </si>
  <si>
    <t>Rendimento Pluma (@/ha)</t>
  </si>
  <si>
    <t>Rendimento Caroço (@/ha)</t>
  </si>
  <si>
    <t>Produção Pluma (@)</t>
  </si>
  <si>
    <t>Produção Caroço (ton)</t>
  </si>
  <si>
    <t>Preço Médio Pluma (R$/@)</t>
  </si>
  <si>
    <t>Preço Médio Caroço (R$/ton)</t>
  </si>
  <si>
    <t>Custo Médio de Produção (R$/ha)</t>
  </si>
  <si>
    <t>Produção Total (@)</t>
  </si>
  <si>
    <t>Algodão 2ª Safra</t>
  </si>
  <si>
    <t>QUADRO DE PECUÁRIA</t>
  </si>
  <si>
    <t>QUADRO AGRÍCOLA</t>
  </si>
  <si>
    <t>Margem Bruta (%)</t>
  </si>
  <si>
    <t>REBANHO ATUAL</t>
  </si>
  <si>
    <t>Categoria</t>
  </si>
  <si>
    <t>Fêmeas: 0-12 meses</t>
  </si>
  <si>
    <t>Fêmeas: 12-24 meses</t>
  </si>
  <si>
    <t>Fêmeas: 24-36 meses</t>
  </si>
  <si>
    <t>Fêmeas: +36 meses</t>
  </si>
  <si>
    <t>Machos: 0-12 meses</t>
  </si>
  <si>
    <t>Machos: 12-24 meses</t>
  </si>
  <si>
    <t>Machos: 24-36 meses</t>
  </si>
  <si>
    <t>Machos: +36 meses</t>
  </si>
  <si>
    <t>Quantidade Total</t>
  </si>
  <si>
    <t>REBANHO DE PRODUÇÃO</t>
  </si>
  <si>
    <t>Touros</t>
  </si>
  <si>
    <t>Vacaz (Matrizes) - Saldo Final</t>
  </si>
  <si>
    <t>BOVINOS</t>
  </si>
  <si>
    <t>Área de Pastagem Total</t>
  </si>
  <si>
    <t>Custo de Arrendamento (R$/ha)</t>
  </si>
  <si>
    <r>
      <t xml:space="preserve">Ciclo Produtivo Pecuário </t>
    </r>
    <r>
      <rPr>
        <u/>
        <sz val="11"/>
        <color theme="1"/>
        <rFont val="Arial"/>
        <family val="2"/>
      </rPr>
      <t>(Selecione a opção)</t>
    </r>
  </si>
  <si>
    <t>Tipo de Terminação (Selecione a opção)</t>
  </si>
  <si>
    <t>Recria Engorda</t>
  </si>
  <si>
    <t>Valor da cabeça adquirida macho (R$/cabeça)</t>
  </si>
  <si>
    <t>Valor da cabeça adquirida fêmea (R$/cabeça)</t>
  </si>
  <si>
    <t>Valor da cabeça adquirida outra categoria (R$/cabeça)</t>
  </si>
  <si>
    <t>Quantidade de cabeças adquiridas macho (cabeças)</t>
  </si>
  <si>
    <t>Quantidade de cabeças adquiridas fêmea (cabeças)</t>
  </si>
  <si>
    <t>Quantidade de cabeças adquiridas outra categoria (cabeças)</t>
  </si>
  <si>
    <t>Custo de produção pastagem (R$/hectare)</t>
  </si>
  <si>
    <t>Diária Confinamento (R$/dia)</t>
  </si>
  <si>
    <t>Dias de Confinamento</t>
  </si>
  <si>
    <t>Quantidade de Animais Confinados</t>
  </si>
  <si>
    <t>Descrição</t>
  </si>
  <si>
    <t>ANIMAIS COMERCIALIZADOS</t>
  </si>
  <si>
    <t>Faturamento Machos</t>
  </si>
  <si>
    <t>Quantidade de Machos (cabeças)</t>
  </si>
  <si>
    <t>Peso Médio Machos (@)</t>
  </si>
  <si>
    <t>Preço Médio (R$/@)</t>
  </si>
  <si>
    <t>Faturamento Fêmeas</t>
  </si>
  <si>
    <t>Quantidade de Fêmeas (cabeças)</t>
  </si>
  <si>
    <t>Peso Médio Fêmeas (@)</t>
  </si>
  <si>
    <t>Faturamento Outras Categorias</t>
  </si>
  <si>
    <t>Quantidade (cabeças)</t>
  </si>
  <si>
    <t>Peso Médio (@)</t>
  </si>
  <si>
    <t>FATURAMENTO TOTAL (R$)</t>
  </si>
  <si>
    <t>DADOS CONFINAMENTO</t>
  </si>
  <si>
    <t>Capacidade de lotação de confinamento (cab)</t>
  </si>
  <si>
    <t>Ganho de peso médio diário por animal por dia (Kg)</t>
  </si>
  <si>
    <t>Dias de confinamento por lote</t>
  </si>
  <si>
    <t>ÍNDICES ZOOTÉCNICOS</t>
  </si>
  <si>
    <t>Taxa de Descarte - Fêmeas (%)</t>
  </si>
  <si>
    <t>Taxa de Desfrute - Rebanho (%)</t>
  </si>
  <si>
    <t>Taxa de Desmama (%)</t>
  </si>
  <si>
    <t>CONSOLIDAÇÃO DO QUADRO DE PRODUÇÃO AGRÍCOLA E PECUÁRIA</t>
  </si>
  <si>
    <t>DIAGNÓSTICO FINANCEIRO</t>
  </si>
  <si>
    <t>CADASTRO DE PRODUTOR RURAL</t>
  </si>
  <si>
    <t>DESCRIÇÃO DE DEMANDA DE CRÉDITO</t>
  </si>
  <si>
    <t>SAFRA/R.AD.001</t>
  </si>
  <si>
    <t>QUADRO DE AGRICULTURA</t>
  </si>
  <si>
    <t>Produtos Acabados</t>
  </si>
  <si>
    <t>Unidade</t>
  </si>
  <si>
    <t>Sacas</t>
  </si>
  <si>
    <t>CLIENTES</t>
  </si>
  <si>
    <t>Cliente</t>
  </si>
  <si>
    <t>Safra</t>
  </si>
  <si>
    <t>Cultura</t>
  </si>
  <si>
    <t>Total (R$)</t>
  </si>
  <si>
    <t>Preço (R$/volume)</t>
  </si>
  <si>
    <t>Ativos Financeiros</t>
  </si>
  <si>
    <t>Fazenda</t>
  </si>
  <si>
    <t>Proprietário</t>
  </si>
  <si>
    <t>Matrícula</t>
  </si>
  <si>
    <t>Cidade</t>
  </si>
  <si>
    <t>Estado</t>
  </si>
  <si>
    <t>Áreas Próprias (ha)</t>
  </si>
  <si>
    <t>Áreas de Plantio (ha)</t>
  </si>
  <si>
    <t>Área Irrigada (ha)</t>
  </si>
  <si>
    <t>Área de Pastagem (ha)</t>
  </si>
  <si>
    <t>Reserva Legal (ha)</t>
  </si>
  <si>
    <t>Valor de Mercado (R$)</t>
  </si>
  <si>
    <t>Área Livre de Ônus</t>
  </si>
  <si>
    <t>Observação</t>
  </si>
  <si>
    <t>Volume (sacas, ton ou @)</t>
  </si>
  <si>
    <t>Valores Financeiros</t>
  </si>
  <si>
    <t>Valor (R$)</t>
  </si>
  <si>
    <t>Capacidade</t>
  </si>
  <si>
    <t>Cobertura da Necessidade (%)</t>
  </si>
  <si>
    <t xml:space="preserve">Safra </t>
  </si>
  <si>
    <t>Itens</t>
  </si>
  <si>
    <t>Quantidade</t>
  </si>
  <si>
    <t>Onerado</t>
  </si>
  <si>
    <t>Implemento</t>
  </si>
  <si>
    <t>Caminhão</t>
  </si>
  <si>
    <t>PATRIMÔNIO RURAL</t>
  </si>
  <si>
    <t>ATIVOS FINANCEIROS</t>
  </si>
  <si>
    <t>ARMAZENAGEM E BENEFICIAMENTO</t>
  </si>
  <si>
    <t>MÁQUINAS E EQUIPAMENTOS</t>
  </si>
  <si>
    <t>CONSOLIDAÇÃO DO QUADRO DE ATIVOS</t>
  </si>
  <si>
    <t>Patrimônio Rural</t>
  </si>
  <si>
    <t>Máquinas e Equipamentos</t>
  </si>
  <si>
    <t>GERENCIADOR DE ATIVOS</t>
  </si>
  <si>
    <t>ATIVOS/R.AD.001</t>
  </si>
  <si>
    <t>PASSIVOS/R.AD.001</t>
  </si>
  <si>
    <t>GERENCIADOR DE PASSIVOS</t>
  </si>
  <si>
    <t>DÍVIDA BANCÁRIA</t>
  </si>
  <si>
    <t>Instituição Financeira</t>
  </si>
  <si>
    <t>Credor</t>
  </si>
  <si>
    <t>Moeda Contrato</t>
  </si>
  <si>
    <t>Finalidade</t>
  </si>
  <si>
    <t>Data de Contratação</t>
  </si>
  <si>
    <t>Vencimento do Contrato</t>
  </si>
  <si>
    <t>Taxa de Juros</t>
  </si>
  <si>
    <t>Capital de Giro</t>
  </si>
  <si>
    <t>Após 2031</t>
  </si>
  <si>
    <t>INFORMAÇÃO DE CONTRATO</t>
  </si>
  <si>
    <t>AMORTIZAÇÕES</t>
  </si>
  <si>
    <t>DÍVIDA COM TERRAS</t>
  </si>
  <si>
    <t>Fluxo de Amortização (R$)</t>
  </si>
  <si>
    <t>Total a Vencer (R$)</t>
  </si>
  <si>
    <t>Após 25/26</t>
  </si>
  <si>
    <t>FORNECEDORES</t>
  </si>
  <si>
    <t>Fornecedor</t>
  </si>
  <si>
    <t>Saldo (R$)</t>
  </si>
  <si>
    <t>Data de Pagamento</t>
  </si>
  <si>
    <t>DIVIDENDOS E PRÓ-LABORE</t>
  </si>
  <si>
    <t>Ano</t>
  </si>
  <si>
    <t>MÉDIA</t>
  </si>
  <si>
    <t>ARRENDAMENTOS/PARCERIAS</t>
  </si>
  <si>
    <t>Início</t>
  </si>
  <si>
    <t>Final</t>
  </si>
  <si>
    <t>Área Total Arrendada (ha)</t>
  </si>
  <si>
    <t>Área Plantada Arrendada (ha)</t>
  </si>
  <si>
    <t>INVESTIMENTOS</t>
  </si>
  <si>
    <t>Funding</t>
  </si>
  <si>
    <t>Próprio</t>
  </si>
  <si>
    <t>Terceiro</t>
  </si>
  <si>
    <t>Payback</t>
  </si>
  <si>
    <t>GERENCIADOR DE ENDIVIDAMENTO</t>
  </si>
  <si>
    <t>Emitente</t>
  </si>
  <si>
    <t>Enquadramento</t>
  </si>
  <si>
    <t>Prazo em Parcelas</t>
  </si>
  <si>
    <t>Contratação</t>
  </si>
  <si>
    <t>Primeira Parcela</t>
  </si>
  <si>
    <t>Última Parcela</t>
  </si>
  <si>
    <t>Contrato</t>
  </si>
  <si>
    <t>Valor Contratado</t>
  </si>
  <si>
    <t>Periodicidade</t>
  </si>
  <si>
    <t>Método de Cálculo</t>
  </si>
  <si>
    <t>Parcelas pagas</t>
  </si>
  <si>
    <t>TAXA</t>
  </si>
  <si>
    <t>Valor Atual</t>
  </si>
  <si>
    <t>Total Pago</t>
  </si>
  <si>
    <t>Total a Pagar</t>
  </si>
  <si>
    <t>Total Pago + A Pagar</t>
  </si>
  <si>
    <t>Indexador</t>
  </si>
  <si>
    <t>Juros Total</t>
  </si>
  <si>
    <t>Maquinário</t>
  </si>
  <si>
    <t>Efetiva</t>
  </si>
  <si>
    <t>Valor</t>
  </si>
  <si>
    <t>Observações</t>
  </si>
  <si>
    <t>ENDIVIDAMENTO/R.AD.001</t>
  </si>
  <si>
    <t>FORNECEDORES/R.AD.001</t>
  </si>
  <si>
    <t xml:space="preserve">Devedor </t>
  </si>
  <si>
    <t>GERENCIADOR DE FORNECEDORES</t>
  </si>
  <si>
    <t>Receitas com Arrendamento</t>
  </si>
  <si>
    <t>Dívidas Bancárias</t>
  </si>
  <si>
    <t>Arrendamentos</t>
  </si>
  <si>
    <t>Fornecedores</t>
  </si>
  <si>
    <t>Custos Ciclos Futuros</t>
  </si>
  <si>
    <t>Despesas Familiares</t>
  </si>
  <si>
    <t>Despesas Operacionais Propriedade</t>
  </si>
  <si>
    <t>DIAGNSÓTICO/R.AD.001</t>
  </si>
  <si>
    <t>SAFRAS</t>
  </si>
  <si>
    <t>PLANEJADO</t>
  </si>
  <si>
    <t>REALIZADO</t>
  </si>
  <si>
    <t>PROPOSTA</t>
  </si>
  <si>
    <t>Área Arrendada (ha)</t>
  </si>
  <si>
    <t>Receita da Renda (scs)</t>
  </si>
  <si>
    <t>Receita Renda (R$)</t>
  </si>
  <si>
    <t>Acre</t>
  </si>
  <si>
    <t>Alagoas</t>
  </si>
  <si>
    <t>Amapá</t>
  </si>
  <si>
    <t>Amazonas</t>
  </si>
  <si>
    <t>Bahia</t>
  </si>
  <si>
    <t>Ceará</t>
  </si>
  <si>
    <t>Distrito Federal</t>
  </si>
  <si>
    <t>Espírito Santo</t>
  </si>
  <si>
    <t>Goiás</t>
  </si>
  <si>
    <t>Maranhão</t>
  </si>
  <si>
    <t>Mato Grosso</t>
  </si>
  <si>
    <t>Mato Grosso do Sul</t>
  </si>
  <si>
    <t>Minas Gerais</t>
  </si>
  <si>
    <t>Pará</t>
  </si>
  <si>
    <t>Paraíba</t>
  </si>
  <si>
    <t>Paraná</t>
  </si>
  <si>
    <t>Pernambuco</t>
  </si>
  <si>
    <t>Piauí</t>
  </si>
  <si>
    <t>Rio de Janeiro</t>
  </si>
  <si>
    <t>Rio Grande do Norte</t>
  </si>
  <si>
    <t>Rio Grande do Sul</t>
  </si>
  <si>
    <t>Rondônia</t>
  </si>
  <si>
    <t>Roraima</t>
  </si>
  <si>
    <t>Santa Catarina</t>
  </si>
  <si>
    <t>São Paulo</t>
  </si>
  <si>
    <t>Sergipe</t>
  </si>
  <si>
    <t>Tocantins</t>
  </si>
  <si>
    <t>Kg</t>
  </si>
  <si>
    <t>scs</t>
  </si>
  <si>
    <t>ton</t>
  </si>
  <si>
    <t>cx</t>
  </si>
  <si>
    <t>l</t>
  </si>
  <si>
    <t>cab</t>
  </si>
  <si>
    <t>ESTOQUES E/OU PRODUTOS A COMERCIALIZAR</t>
  </si>
  <si>
    <t>Quantidade (unidades)</t>
  </si>
  <si>
    <t>OUTROS BENS E ATIVOS</t>
  </si>
  <si>
    <t>Fonte</t>
  </si>
  <si>
    <t>Marca</t>
  </si>
  <si>
    <t>Modelo</t>
  </si>
  <si>
    <t>Série</t>
  </si>
  <si>
    <t>Chassi</t>
  </si>
  <si>
    <t>Veículo</t>
  </si>
  <si>
    <t>Estrutura</t>
  </si>
  <si>
    <t>Estoque e/ou Produtos a Comercializar (unidades)</t>
  </si>
  <si>
    <t>Clientes</t>
  </si>
  <si>
    <t>Outros bens e ativos</t>
  </si>
  <si>
    <t>Área Total</t>
  </si>
  <si>
    <t>Custo Total (Sc ou Ton) - CULTURA 1</t>
  </si>
  <si>
    <t>Custo/Hectare (Sc ou Ton/ha) - CULTURA 1</t>
  </si>
  <si>
    <t>Custo/Hectare (R$) - CULTURA 1</t>
  </si>
  <si>
    <t>Custo Total (R$) - CULTURA 1</t>
  </si>
  <si>
    <t>Custo Final (R$)</t>
  </si>
  <si>
    <t>Custo/Hectare (Sc ou Ton/ha) - CULTURA 2</t>
  </si>
  <si>
    <t>Custo Total (Sc ou Ton) - CULTURA 2</t>
  </si>
  <si>
    <t>Custo/Hectare (R$) - CULTURA 2</t>
  </si>
  <si>
    <t>Custo Total (R$) - CULTURA 2</t>
  </si>
  <si>
    <t>Custo/Hectare (Sc ou Ton/ha) - CULTURA 3</t>
  </si>
  <si>
    <t>Custo Total (Sc ou Ton) - CULTURA 3</t>
  </si>
  <si>
    <t>Custo/Hectare (R$) - CULTURA 3</t>
  </si>
  <si>
    <t>Custo Total (R$) - CULTURA 3</t>
  </si>
  <si>
    <t>CULTURA 2</t>
  </si>
  <si>
    <t>CULTURA 3</t>
  </si>
  <si>
    <t>Prazo (anos)</t>
  </si>
  <si>
    <t>Dívida Bancária</t>
  </si>
  <si>
    <t>Dívida com Terras</t>
  </si>
  <si>
    <t>Dividendos e Pró Labore</t>
  </si>
  <si>
    <t>Arrendamentos e Parcerias</t>
  </si>
  <si>
    <t>Investimentos</t>
  </si>
  <si>
    <t>Garantia Vinculada</t>
  </si>
  <si>
    <t>Vencimento</t>
  </si>
  <si>
    <t>R$</t>
  </si>
  <si>
    <t>Se permuta ou barter
Valor monetário?</t>
  </si>
  <si>
    <t>Se permuta ou barter
Qtde. de Sacas?</t>
  </si>
  <si>
    <t>Se permuta ou barter
Moeda de troca?</t>
  </si>
  <si>
    <t>U$ ou R$</t>
  </si>
  <si>
    <t>Se permuta ou barter
Data de entrega?</t>
  </si>
  <si>
    <t>Se permuta ou barter
Data de fixação?</t>
  </si>
  <si>
    <t>Variação Cambial</t>
  </si>
  <si>
    <t>Forma de Pagamento</t>
  </si>
  <si>
    <t>Objeto do custo</t>
  </si>
  <si>
    <t>Valor da parcela</t>
  </si>
  <si>
    <t>Valor Total no Ano</t>
  </si>
  <si>
    <t>ASTEC</t>
  </si>
  <si>
    <t>Devedor</t>
  </si>
  <si>
    <t>CADASTRO DE SAFRAS</t>
  </si>
  <si>
    <t>NOME DA SAFRA</t>
  </si>
  <si>
    <t>PARÂMETROS</t>
  </si>
  <si>
    <t>FÓRMULAS</t>
  </si>
  <si>
    <t>Soja Grãos e Sementes - Produção Cooperado</t>
  </si>
  <si>
    <t>Milho Grãos e Sementes - Produção Cooperado</t>
  </si>
  <si>
    <t>CADASTRO DE ITENS</t>
  </si>
  <si>
    <t>Culturas</t>
  </si>
  <si>
    <t>NOME DO ITEM:</t>
  </si>
  <si>
    <t>LISTAGEM</t>
  </si>
  <si>
    <t>Unidades</t>
  </si>
  <si>
    <t>Estados</t>
  </si>
  <si>
    <t>Produto</t>
  </si>
  <si>
    <t>Preço</t>
  </si>
  <si>
    <t>Valor por Terras</t>
  </si>
  <si>
    <t>Valor por HAC</t>
  </si>
  <si>
    <t>Deflator V. Rápida</t>
  </si>
  <si>
    <t>Taxa de V. Forçada</t>
  </si>
  <si>
    <t>Venda Forçada</t>
  </si>
  <si>
    <t>Equipamentos</t>
  </si>
  <si>
    <t>Marcas</t>
  </si>
  <si>
    <t>Receita com Correção Anual projetada - IPCA</t>
  </si>
  <si>
    <t>Custo 2025</t>
  </si>
  <si>
    <t>Custo Financeiro Atividade</t>
  </si>
  <si>
    <t>Correção Custos Familiares e Operação</t>
  </si>
  <si>
    <t>Débitos e Compromissos</t>
  </si>
  <si>
    <t>Seguro</t>
  </si>
  <si>
    <t>Consórcio</t>
  </si>
  <si>
    <t>Empréstimo</t>
  </si>
  <si>
    <t>Colheita</t>
  </si>
  <si>
    <t>Comissões</t>
  </si>
  <si>
    <t>FEE</t>
  </si>
  <si>
    <t>Receitas</t>
  </si>
  <si>
    <t>Receita Total</t>
  </si>
  <si>
    <t>Seguros a Receber - Estimativa</t>
  </si>
  <si>
    <t xml:space="preserve">RESULTADO DA ATIVIDADE ANUAL ANTES DOS COMPROMISSOS BANCÁRIOS </t>
  </si>
  <si>
    <t xml:space="preserve">SALDO - CENÁRIO ATUAL APÓS COMPROMISSOS BANCARIOS </t>
  </si>
  <si>
    <t xml:space="preserve">SALDO DE FLUXO DE CAIXA ACUMULADO </t>
  </si>
  <si>
    <t>Frete</t>
  </si>
  <si>
    <t>NOME DO GRUPO:</t>
  </si>
  <si>
    <t>OVERVIEW</t>
  </si>
  <si>
    <t>Sobre</t>
  </si>
  <si>
    <t xml:space="preserve">Mercado de Atuação </t>
  </si>
  <si>
    <t>Perspectivas</t>
  </si>
  <si>
    <t>ESTRUTURA SOCIETÁRIA</t>
  </si>
  <si>
    <t xml:space="preserve">DRE ATUAL </t>
  </si>
  <si>
    <t>HIGLIGHTS</t>
  </si>
  <si>
    <t>Resultados (R$ MM)</t>
  </si>
  <si>
    <t>AREA TOTAL EXPLORADA</t>
  </si>
  <si>
    <t xml:space="preserve">Receita Total </t>
  </si>
  <si>
    <t xml:space="preserve">Custo Total </t>
  </si>
  <si>
    <t>HAC</t>
  </si>
  <si>
    <t xml:space="preserve">Lucro Bruto </t>
  </si>
  <si>
    <t xml:space="preserve">Despesas Fixas </t>
  </si>
  <si>
    <t>Endividamento bancario 01/2025</t>
  </si>
  <si>
    <t>EXPERIENCIA NO SETOR</t>
  </si>
  <si>
    <t xml:space="preserve">MARGEM OPERACIONAL </t>
  </si>
  <si>
    <t>Resultado Operacional</t>
  </si>
  <si>
    <t xml:space="preserve">Arrendamento Anual </t>
  </si>
  <si>
    <t>MINIMA</t>
  </si>
  <si>
    <t>MÁXIMA</t>
  </si>
  <si>
    <t>EBTDA</t>
  </si>
  <si>
    <t xml:space="preserve">Dividas Bancárias </t>
  </si>
  <si>
    <t>Lucro/Prejuizo Liq.</t>
  </si>
  <si>
    <t xml:space="preserve">DRE ATIVIDADE </t>
  </si>
  <si>
    <t xml:space="preserve">Custo Financeiro </t>
  </si>
  <si>
    <t xml:space="preserve">Correção monetaria </t>
  </si>
  <si>
    <t xml:space="preserve">Saldo Caixa </t>
  </si>
  <si>
    <t xml:space="preserve">DRE APÓS ENDIVIDAMENTO BANCÁRIO </t>
  </si>
  <si>
    <t xml:space="preserve">DRE DO FLUXO DE CAIXA ATUAL </t>
  </si>
  <si>
    <t>SALDO CAIXA</t>
  </si>
  <si>
    <t>CUSTO FINANCEIRO</t>
  </si>
  <si>
    <t xml:space="preserve">DRE DO FLUXO DE CAIXA REESTRUTURADO </t>
  </si>
  <si>
    <t>DRE DO FLUXO DE CAIXA REESTRUTURADO - EXECUÇÃO PROJETO</t>
  </si>
  <si>
    <t>DEMONSTRAÇÃO DE RESULTADOS</t>
  </si>
  <si>
    <t>Saldo de Caixa Antes da Reestruturação</t>
  </si>
  <si>
    <t>DRE ATUAL</t>
  </si>
  <si>
    <t>DRE ATIVIDADE</t>
  </si>
  <si>
    <t>SUGESTÕES</t>
  </si>
  <si>
    <t>DRE/R.AD.001</t>
  </si>
  <si>
    <t>OVERVIEW/R.AD.001</t>
  </si>
  <si>
    <t>CADASTRO DE ITENS/R.AD.001</t>
  </si>
  <si>
    <t>BASESAFRA/R.AD.001</t>
  </si>
  <si>
    <t>BANCO/R.AD.001</t>
  </si>
  <si>
    <t>1) COMPOSIÇÃO SOCIETÁRIA</t>
  </si>
  <si>
    <t>2) HISTÓRICO</t>
  </si>
  <si>
    <t>3) REGIÕES DE ATUAÇÃO</t>
  </si>
  <si>
    <t>4) KNOW HOW</t>
  </si>
  <si>
    <t>5) ATIVIDADES ECONÔMICAS</t>
  </si>
  <si>
    <t>6) INFRAESTRUTURA</t>
  </si>
  <si>
    <t>7) GESTÃO E CONTINUIDADE</t>
  </si>
  <si>
    <t>8) RESPALDO PATRIMONIAL</t>
  </si>
  <si>
    <t>9) BANCARIZAÇÃO</t>
  </si>
  <si>
    <t>10) DEMONSTRATIVO DE RESULTADOS</t>
  </si>
  <si>
    <t>11) FATURAMENTO ANUAL BRUTO</t>
  </si>
  <si>
    <t>12) DEMANDA DE CRÉDITO</t>
  </si>
  <si>
    <t>13) RESUMO DAS GARANTIAS</t>
  </si>
  <si>
    <t>14) ANÁLISE FINANCEIRA</t>
  </si>
  <si>
    <t>15) SUGESTÕES DE MELHORIA</t>
  </si>
  <si>
    <t>16) ANÁLISE SEGUNDO OS 5 C'S DO CRÉDITO</t>
  </si>
  <si>
    <t>17) REFERÊNCIAS E POTENCIAL DE PARCERIA</t>
  </si>
  <si>
    <t>18) INFORMAÇÕES COMPLEMENTARES</t>
  </si>
  <si>
    <t>Christian Kohler</t>
  </si>
  <si>
    <t>CPF 029.857.199-41</t>
  </si>
  <si>
    <t>Curitiba, 09 de abril de 2025</t>
  </si>
  <si>
    <t>DATA BASE - INSERÇÃO DOS DADOS</t>
  </si>
  <si>
    <t>DATA DO RELATÓRIO FINANCEIRO</t>
  </si>
  <si>
    <t>DATA BASE  - INSERÇÃO DOS DADOS</t>
  </si>
  <si>
    <t xml:space="preserve"> </t>
  </si>
  <si>
    <t xml:space="preserve">                                                             </t>
  </si>
  <si>
    <t xml:space="preserve">    </t>
  </si>
  <si>
    <t xml:space="preserve">         </t>
  </si>
  <si>
    <t xml:space="preserve">               </t>
  </si>
  <si>
    <t xml:space="preserve">      </t>
  </si>
  <si>
    <t xml:space="preserve">   </t>
  </si>
  <si>
    <t xml:space="preserve">                                      </t>
  </si>
  <si>
    <t>N/A</t>
  </si>
  <si>
    <t>Valor Checagem</t>
  </si>
  <si>
    <t>Despesas Acessorias</t>
  </si>
  <si>
    <t>Valor Liberado em Conta</t>
  </si>
  <si>
    <t>Parcela do Capital a Amortizar</t>
  </si>
  <si>
    <t>Valor da Parcela QDO ou Mensal</t>
  </si>
  <si>
    <t>Taxa ao Dia</t>
  </si>
  <si>
    <t>% Indexador ad</t>
  </si>
  <si>
    <t>Taxa + Indexador</t>
  </si>
  <si>
    <t>CET Anual</t>
  </si>
  <si>
    <t>U$</t>
  </si>
  <si>
    <t>Origem da Informação</t>
  </si>
  <si>
    <t>Data Última Atualização</t>
  </si>
  <si>
    <t>Valor da Última Atualização</t>
  </si>
  <si>
    <t>CAPITAL</t>
  </si>
  <si>
    <t>JURO</t>
  </si>
  <si>
    <t>PARCELA</t>
  </si>
  <si>
    <t>CÁLCULO DO VENCIDO</t>
  </si>
  <si>
    <t>PARCELA PAGA?</t>
  </si>
  <si>
    <t>SALDO CFE CRONOGRAMA</t>
  </si>
  <si>
    <t>SALDO PARA DD/MM/AA</t>
  </si>
  <si>
    <t>DETALHAMENTO</t>
  </si>
  <si>
    <t>-</t>
  </si>
  <si>
    <t>APÓS</t>
  </si>
  <si>
    <t>CUSTO DE PRODUÇÃO DE SAFRA</t>
  </si>
  <si>
    <t>Item</t>
  </si>
  <si>
    <t>Tipo de Despesa</t>
  </si>
  <si>
    <t>MÊS</t>
  </si>
  <si>
    <t>2024/2025</t>
  </si>
  <si>
    <t>Janeiro</t>
  </si>
  <si>
    <t>Fevereiro</t>
  </si>
  <si>
    <t>Março</t>
  </si>
  <si>
    <t>Abril</t>
  </si>
  <si>
    <t>Maio</t>
  </si>
  <si>
    <t>Junho</t>
  </si>
  <si>
    <t>Julho</t>
  </si>
  <si>
    <t>Agosto</t>
  </si>
  <si>
    <t>Setembro</t>
  </si>
  <si>
    <t>Outubro</t>
  </si>
  <si>
    <t>Novembro</t>
  </si>
  <si>
    <t>Dezembro</t>
  </si>
  <si>
    <t>TOTALIZADOR DE DESPESAS</t>
  </si>
  <si>
    <t>Tipos de Despesas</t>
  </si>
  <si>
    <t>Despesas Fixas</t>
  </si>
  <si>
    <t>Consultores</t>
  </si>
  <si>
    <t>Despesas Diversas</t>
  </si>
  <si>
    <t>Insumos</t>
  </si>
  <si>
    <t>Despesas Operacionais</t>
  </si>
  <si>
    <t>Manutenções Diversas</t>
  </si>
  <si>
    <t>ANÁLISE DE MARGEM DE GARANTIAS DE ÁREAS RURAIS</t>
  </si>
  <si>
    <t>Nº Matrícula Lote</t>
  </si>
  <si>
    <t>Nome Fazenda</t>
  </si>
  <si>
    <t>Nome do Proprietário</t>
  </si>
  <si>
    <t>Área HAC</t>
  </si>
  <si>
    <t>Localização (Município)</t>
  </si>
  <si>
    <t>Valor do Mercado</t>
  </si>
  <si>
    <t>Valor para Venda Forçada</t>
  </si>
  <si>
    <t>Saldo Devedor Atual</t>
  </si>
  <si>
    <t>Saldo das Garantias com base no Valor de Mercado</t>
  </si>
  <si>
    <t>Grau Atual</t>
  </si>
  <si>
    <t>Nome do Credor</t>
  </si>
  <si>
    <t>Modalidade</t>
  </si>
  <si>
    <t>Nº Contrato</t>
  </si>
  <si>
    <t>Data da Contratação</t>
  </si>
  <si>
    <t>Vencimento Final</t>
  </si>
  <si>
    <t>Registro/Averbações</t>
  </si>
  <si>
    <t>Registros e Av. das Baixas e Aditivos</t>
  </si>
  <si>
    <t>Obervações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</si>
</sst>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R$&quot;\ * #,##0.00_-;\-&quot;R$&quot;\ * #,##0.00_-;_-&quot;R$&quot;\ * &quot;-&quot;??_-;_-@_-"/>
    <numFmt numFmtId="43" formatCode="_-* #,##0.00_-;\-* #,##0.00_-;_-* &quot;-&quot;??_-;_-@_-"/>
    <numFmt numFmtId="164" formatCode="[$-F400]h:mm:ss\ AM/PM"/>
    <numFmt numFmtId="165" formatCode="&quot;R$&quot;\ #,##0.00"/>
    <numFmt numFmtId="166" formatCode="[$-F800]dddd\,\ mmmm\ dd\,\ yyyy"/>
    <numFmt numFmtId="167" formatCode="_-* #,##0_-;\-* #,##0_-;_-* &quot;-&quot;??_-;_-@_-"/>
    <numFmt numFmtId="168" formatCode="_-&quot;R$&quot;\ * #,##0_-;\-&quot;R$&quot;\ * #,##0_-;_-&quot;R$&quot;\ * &quot;-&quot;??_-;_-@_-"/>
  </numFmts>
  <fonts count="35" x14ac:knownFonts="1">
    <font>
      <sz val="11"/>
      <color theme="1"/>
      <name val="Aptos Narrow"/>
      <family val="2"/>
      <scheme val="minor"/>
    </font>
    <font>
      <sz val="11"/>
      <color theme="1"/>
      <name val="Aptos Narrow"/>
      <family val="2"/>
      <scheme val="minor"/>
    </font>
    <font>
      <sz val="10"/>
      <color theme="1"/>
      <name val="Arial"/>
      <family val="2"/>
    </font>
    <font>
      <sz val="11"/>
      <color theme="1"/>
      <name val="Arial"/>
      <family val="2"/>
    </font>
    <font>
      <b/>
      <sz val="20"/>
      <color theme="1"/>
      <name val="Arial"/>
      <family val="2"/>
    </font>
    <font>
      <sz val="6"/>
      <color theme="1"/>
      <name val="Arial"/>
      <family val="2"/>
    </font>
    <font>
      <b/>
      <sz val="10"/>
      <color theme="1"/>
      <name val="Arial"/>
      <family val="2"/>
    </font>
    <font>
      <sz val="11"/>
      <color theme="0"/>
      <name val="Arial"/>
      <family val="2"/>
    </font>
    <font>
      <u/>
      <sz val="11"/>
      <color theme="10"/>
      <name val="Aptos Narrow"/>
      <family val="2"/>
      <scheme val="minor"/>
    </font>
    <font>
      <u/>
      <sz val="9"/>
      <color theme="10"/>
      <name val="Arial"/>
      <family val="2"/>
    </font>
    <font>
      <b/>
      <sz val="15"/>
      <color theme="0"/>
      <name val="Arial"/>
      <family val="2"/>
    </font>
    <font>
      <b/>
      <sz val="9"/>
      <color theme="0"/>
      <name val="Arial"/>
      <family val="2"/>
    </font>
    <font>
      <b/>
      <sz val="11"/>
      <color theme="1"/>
      <name val="Arial"/>
      <family val="2"/>
    </font>
    <font>
      <b/>
      <sz val="11"/>
      <color theme="0"/>
      <name val="Arial"/>
      <family val="2"/>
    </font>
    <font>
      <b/>
      <sz val="16"/>
      <color theme="0"/>
      <name val="Arial"/>
      <family val="2"/>
    </font>
    <font>
      <b/>
      <sz val="14"/>
      <color theme="0"/>
      <name val="Arial"/>
      <family val="2"/>
    </font>
    <font>
      <b/>
      <sz val="12"/>
      <name val="Arial"/>
      <family val="2"/>
    </font>
    <font>
      <sz val="12"/>
      <name val="Arial"/>
      <family val="2"/>
    </font>
    <font>
      <u/>
      <sz val="11"/>
      <color theme="1"/>
      <name val="Arial"/>
      <family val="2"/>
    </font>
    <font>
      <sz val="8"/>
      <name val="Aptos Narrow"/>
      <family val="2"/>
      <scheme val="minor"/>
    </font>
    <font>
      <b/>
      <sz val="12"/>
      <color theme="0"/>
      <name val="Arial"/>
      <family val="2"/>
    </font>
    <font>
      <b/>
      <sz val="12"/>
      <color theme="1"/>
      <name val="Arial"/>
      <family val="2"/>
    </font>
    <font>
      <b/>
      <sz val="11"/>
      <color theme="1"/>
      <name val="Aptos Narrow"/>
      <family val="2"/>
      <scheme val="minor"/>
    </font>
    <font>
      <sz val="10"/>
      <color rgb="FF000000"/>
      <name val="Arial"/>
      <family val="2"/>
    </font>
    <font>
      <sz val="12"/>
      <color rgb="FF000000"/>
      <name val="Arial"/>
      <family val="2"/>
    </font>
    <font>
      <sz val="16"/>
      <color theme="1"/>
      <name val="Arial"/>
      <family val="2"/>
    </font>
    <font>
      <b/>
      <sz val="10"/>
      <color rgb="FF3B3B3A"/>
      <name val="Arial"/>
      <family val="2"/>
    </font>
    <font>
      <b/>
      <sz val="8"/>
      <color rgb="FF3B3B3A"/>
      <name val="Arial"/>
      <family val="2"/>
    </font>
    <font>
      <b/>
      <sz val="10"/>
      <name val="Arial"/>
      <family val="2"/>
    </font>
    <font>
      <b/>
      <sz val="10"/>
      <color rgb="FFFFFFFF"/>
      <name val="Arial"/>
      <family val="2"/>
    </font>
    <font>
      <sz val="10"/>
      <name val="Arial"/>
      <family val="2"/>
    </font>
    <font>
      <sz val="14"/>
      <color theme="1"/>
      <name val="Arial"/>
      <family val="2"/>
    </font>
    <font>
      <u/>
      <sz val="6"/>
      <color theme="10"/>
      <name val="Arial"/>
      <family val="2"/>
    </font>
    <font>
      <sz val="11"/>
      <color rgb="FFFF0000"/>
      <name val="Arial"/>
      <family val="2"/>
    </font>
    <font>
      <b/>
      <sz val="14"/>
      <name val="Arial"/>
      <family val="2"/>
    </font>
  </fonts>
  <fills count="22">
    <fill>
      <patternFill patternType="none"/>
    </fill>
    <fill>
      <patternFill patternType="gray125"/>
    </fill>
    <fill>
      <patternFill patternType="solid">
        <fgColor rgb="FF5BA036"/>
        <bgColor indexed="64"/>
      </patternFill>
    </fill>
    <fill>
      <patternFill patternType="solid">
        <fgColor rgb="FFB3DD9B"/>
        <bgColor indexed="64"/>
      </patternFill>
    </fill>
    <fill>
      <patternFill patternType="solid">
        <fgColor rgb="FFD9EECE"/>
        <bgColor indexed="64"/>
      </patternFill>
    </fill>
    <fill>
      <patternFill patternType="solid">
        <fgColor theme="2"/>
        <bgColor indexed="64"/>
      </patternFill>
    </fill>
    <fill>
      <patternFill patternType="solid">
        <fgColor theme="0"/>
        <bgColor indexed="64"/>
      </patternFill>
    </fill>
    <fill>
      <patternFill patternType="solid">
        <fgColor rgb="FFFFFFCC"/>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rgb="FFFFFF97"/>
        <bgColor indexed="64"/>
      </patternFill>
    </fill>
    <fill>
      <patternFill patternType="solid">
        <fgColor theme="2" tint="-9.9978637043366805E-2"/>
        <bgColor indexed="64"/>
      </patternFill>
    </fill>
    <fill>
      <patternFill patternType="solid">
        <fgColor rgb="FF9DD37F"/>
        <bgColor indexed="64"/>
      </patternFill>
    </fill>
    <fill>
      <patternFill patternType="solid">
        <fgColor theme="0"/>
        <bgColor theme="0"/>
      </patternFill>
    </fill>
    <fill>
      <patternFill patternType="solid">
        <fgColor rgb="FFFFFFFF"/>
        <bgColor rgb="FF000000"/>
      </patternFill>
    </fill>
    <fill>
      <patternFill patternType="solid">
        <fgColor theme="0"/>
        <bgColor rgb="FF000000"/>
      </patternFill>
    </fill>
    <fill>
      <patternFill patternType="solid">
        <fgColor rgb="FF89E8F5"/>
        <bgColor rgb="FF000000"/>
      </patternFill>
    </fill>
    <fill>
      <patternFill patternType="solid">
        <fgColor rgb="FF0099CC"/>
        <bgColor rgb="FF000000"/>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FFFFE5"/>
        <bgColor indexed="64"/>
      </patternFill>
    </fill>
  </fills>
  <borders count="6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8" fillId="0" borderId="0" applyNumberFormat="0" applyFill="0" applyBorder="0" applyAlignment="0" applyProtection="0"/>
    <xf numFmtId="43" fontId="1" fillId="0" borderId="0" applyFont="0" applyFill="0" applyBorder="0" applyAlignment="0" applyProtection="0"/>
  </cellStyleXfs>
  <cellXfs count="1016">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xf>
    <xf numFmtId="0" fontId="2" fillId="0" borderId="1" xfId="0" applyFont="1" applyBorder="1" applyAlignment="1">
      <alignment horizontal="center" vertical="center"/>
    </xf>
    <xf numFmtId="0" fontId="3" fillId="0" borderId="2" xfId="0" applyFont="1" applyBorder="1"/>
    <xf numFmtId="0" fontId="2" fillId="0" borderId="2" xfId="0" applyFont="1" applyBorder="1" applyAlignment="1">
      <alignment horizontal="center" vertical="center"/>
    </xf>
    <xf numFmtId="44"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4" fillId="0" borderId="4" xfId="0" applyFont="1" applyBorder="1" applyAlignment="1">
      <alignment horizontal="center" vertical="center"/>
    </xf>
    <xf numFmtId="0" fontId="4" fillId="0" borderId="6" xfId="0" applyFont="1" applyBorder="1" applyAlignment="1">
      <alignment horizontal="center" vertical="center"/>
    </xf>
    <xf numFmtId="0" fontId="6" fillId="0" borderId="8" xfId="0" applyFont="1" applyBorder="1" applyAlignment="1">
      <alignment vertical="center"/>
    </xf>
    <xf numFmtId="0" fontId="4" fillId="0" borderId="0" xfId="0" applyFont="1" applyAlignment="1">
      <alignment horizontal="center" vertical="center"/>
    </xf>
    <xf numFmtId="0" fontId="4" fillId="0" borderId="6" xfId="0" applyFont="1" applyBorder="1" applyAlignment="1">
      <alignment vertical="center"/>
    </xf>
    <xf numFmtId="0" fontId="0" fillId="0" borderId="2" xfId="0" applyBorder="1" applyAlignment="1">
      <alignment horizontal="center"/>
    </xf>
    <xf numFmtId="0" fontId="0" fillId="0" borderId="2" xfId="0" applyBorder="1"/>
    <xf numFmtId="14" fontId="6" fillId="0" borderId="8" xfId="0" applyNumberFormat="1" applyFont="1" applyBorder="1" applyAlignment="1">
      <alignment horizontal="left" vertical="center"/>
    </xf>
    <xf numFmtId="0" fontId="0" fillId="0" borderId="10" xfId="0" applyBorder="1" applyAlignment="1">
      <alignment horizontal="center"/>
    </xf>
    <xf numFmtId="0" fontId="0" fillId="0" borderId="6" xfId="0" applyBorder="1"/>
    <xf numFmtId="0" fontId="0" fillId="0" borderId="4" xfId="0" applyBorder="1"/>
    <xf numFmtId="0" fontId="0" fillId="0" borderId="14" xfId="0" applyBorder="1"/>
    <xf numFmtId="0" fontId="0" fillId="0" borderId="14" xfId="0" applyBorder="1" applyAlignment="1">
      <alignment horizontal="center"/>
    </xf>
    <xf numFmtId="0" fontId="0" fillId="0" borderId="7" xfId="0" applyBorder="1"/>
    <xf numFmtId="0" fontId="0" fillId="0" borderId="9" xfId="0" applyBorder="1"/>
    <xf numFmtId="0" fontId="0" fillId="0" borderId="10" xfId="0" applyBorder="1"/>
    <xf numFmtId="0" fontId="0" fillId="0" borderId="11" xfId="0" applyBorder="1"/>
    <xf numFmtId="0" fontId="9" fillId="0" borderId="0" xfId="3" applyFont="1" applyBorder="1" applyAlignment="1">
      <alignment vertical="center" wrapText="1"/>
    </xf>
    <xf numFmtId="0" fontId="9" fillId="0" borderId="6" xfId="3" applyFont="1" applyBorder="1" applyAlignment="1">
      <alignment vertical="center" wrapText="1"/>
    </xf>
    <xf numFmtId="0" fontId="3" fillId="0" borderId="0" xfId="0" applyFont="1"/>
    <xf numFmtId="0" fontId="12" fillId="3" borderId="1" xfId="0" applyFont="1" applyFill="1" applyBorder="1" applyAlignment="1">
      <alignment horizontal="center" vertical="center"/>
    </xf>
    <xf numFmtId="0" fontId="12" fillId="3" borderId="5" xfId="0" applyFont="1" applyFill="1" applyBorder="1" applyAlignment="1">
      <alignment horizontal="center" vertical="center"/>
    </xf>
    <xf numFmtId="0" fontId="12" fillId="3" borderId="0" xfId="0" applyFont="1" applyFill="1" applyAlignment="1">
      <alignment horizontal="center" vertical="center"/>
    </xf>
    <xf numFmtId="0" fontId="12" fillId="3" borderId="6" xfId="0" applyFont="1" applyFill="1" applyBorder="1" applyAlignment="1">
      <alignment horizontal="center" vertical="center"/>
    </xf>
    <xf numFmtId="0" fontId="3" fillId="4" borderId="7" xfId="0" applyFont="1" applyFill="1" applyBorder="1" applyAlignment="1">
      <alignment horizontal="center" vertical="center"/>
    </xf>
    <xf numFmtId="0" fontId="3" fillId="0" borderId="0" xfId="0" applyFont="1" applyAlignment="1">
      <alignment horizontal="center"/>
    </xf>
    <xf numFmtId="0" fontId="3" fillId="0" borderId="0" xfId="0" applyFont="1" applyAlignment="1">
      <alignment wrapText="1"/>
    </xf>
    <xf numFmtId="0" fontId="0" fillId="0" borderId="4" xfId="0" applyBorder="1" applyAlignment="1">
      <alignment horizontal="center" vertical="center"/>
    </xf>
    <xf numFmtId="0" fontId="0" fillId="0" borderId="6" xfId="0" applyBorder="1" applyAlignment="1">
      <alignment horizontal="center" vertical="center"/>
    </xf>
    <xf numFmtId="0" fontId="3" fillId="0" borderId="8" xfId="0" applyFont="1" applyBorder="1" applyAlignment="1">
      <alignment horizontal="center" vertical="center"/>
    </xf>
    <xf numFmtId="0" fontId="0" fillId="0" borderId="7" xfId="0" applyBorder="1" applyAlignment="1">
      <alignment horizontal="center" vertical="center"/>
    </xf>
    <xf numFmtId="0" fontId="3" fillId="0" borderId="0" xfId="0" applyFont="1" applyAlignment="1">
      <alignment horizontal="center" vertical="center"/>
    </xf>
    <xf numFmtId="0" fontId="3" fillId="0" borderId="7" xfId="0" applyFont="1" applyBorder="1" applyAlignment="1">
      <alignment horizontal="center" vertical="center"/>
    </xf>
    <xf numFmtId="0" fontId="3" fillId="0" borderId="5" xfId="0" applyFont="1" applyBorder="1" applyAlignment="1">
      <alignment horizontal="center" vertical="center"/>
    </xf>
    <xf numFmtId="0" fontId="3" fillId="3" borderId="12" xfId="0" applyFont="1" applyFill="1" applyBorder="1" applyAlignment="1">
      <alignment horizontal="center" vertical="center"/>
    </xf>
    <xf numFmtId="0" fontId="4" fillId="0" borderId="0" xfId="0" applyFont="1" applyAlignment="1">
      <alignment vertical="center"/>
    </xf>
    <xf numFmtId="0" fontId="5" fillId="0" borderId="5" xfId="0" applyFont="1" applyBorder="1" applyAlignment="1">
      <alignment vertical="center"/>
    </xf>
    <xf numFmtId="0" fontId="0" fillId="0" borderId="1" xfId="0" applyBorder="1"/>
    <xf numFmtId="0" fontId="0" fillId="0" borderId="3" xfId="0" applyBorder="1"/>
    <xf numFmtId="0" fontId="6" fillId="0" borderId="0" xfId="0" applyFont="1" applyAlignment="1">
      <alignment vertical="center"/>
    </xf>
    <xf numFmtId="0" fontId="6" fillId="0" borderId="0" xfId="0" applyFont="1" applyAlignment="1">
      <alignment horizontal="left" vertical="center"/>
    </xf>
    <xf numFmtId="9" fontId="3" fillId="0" borderId="8" xfId="2" applyFont="1" applyBorder="1" applyAlignment="1">
      <alignment horizontal="center" vertical="center"/>
    </xf>
    <xf numFmtId="0" fontId="9" fillId="0" borderId="10" xfId="3" applyFont="1" applyBorder="1" applyAlignment="1">
      <alignment vertical="center" wrapText="1"/>
    </xf>
    <xf numFmtId="0" fontId="3" fillId="0" borderId="0" xfId="0" applyFont="1" applyAlignment="1">
      <alignment vertical="center"/>
    </xf>
    <xf numFmtId="0" fontId="3" fillId="0" borderId="0" xfId="0" applyFont="1" applyAlignment="1">
      <alignment horizontal="left" vertical="center"/>
    </xf>
    <xf numFmtId="0" fontId="12" fillId="4" borderId="8" xfId="2" applyNumberFormat="1" applyFont="1" applyFill="1" applyBorder="1" applyAlignment="1">
      <alignment horizontal="center" vertical="center"/>
    </xf>
    <xf numFmtId="0" fontId="3" fillId="0" borderId="7" xfId="1" applyNumberFormat="1" applyFont="1" applyBorder="1" applyAlignment="1">
      <alignment horizontal="center" vertical="center"/>
    </xf>
    <xf numFmtId="0" fontId="10" fillId="6" borderId="0" xfId="0" applyFont="1" applyFill="1" applyAlignment="1">
      <alignment horizontal="center" vertical="center"/>
    </xf>
    <xf numFmtId="0" fontId="0" fillId="0" borderId="4" xfId="0" applyBorder="1" applyAlignment="1">
      <alignment vertical="center"/>
    </xf>
    <xf numFmtId="0" fontId="0" fillId="0" borderId="6" xfId="0" applyBorder="1" applyAlignment="1">
      <alignment vertical="center"/>
    </xf>
    <xf numFmtId="0" fontId="14" fillId="0" borderId="0" xfId="0" applyFont="1" applyAlignment="1">
      <alignment horizontal="center" vertical="center"/>
    </xf>
    <xf numFmtId="10" fontId="17" fillId="0" borderId="8" xfId="2" applyNumberFormat="1" applyFont="1" applyFill="1" applyBorder="1" applyAlignment="1">
      <alignment horizontal="center" vertical="center"/>
    </xf>
    <xf numFmtId="0" fontId="12" fillId="3" borderId="12" xfId="0" applyFont="1" applyFill="1" applyBorder="1" applyAlignment="1">
      <alignment horizontal="center" vertical="center"/>
    </xf>
    <xf numFmtId="0" fontId="12" fillId="3" borderId="15" xfId="0" applyFont="1" applyFill="1" applyBorder="1" applyAlignment="1">
      <alignment horizontal="center" vertical="center"/>
    </xf>
    <xf numFmtId="0" fontId="12" fillId="0" borderId="0" xfId="0" applyFont="1" applyAlignment="1">
      <alignment vertical="center"/>
    </xf>
    <xf numFmtId="0" fontId="0" fillId="0" borderId="2" xfId="0" applyBorder="1" applyAlignment="1">
      <alignment horizontal="center" vertical="center"/>
    </xf>
    <xf numFmtId="0" fontId="0" fillId="0" borderId="9" xfId="0" applyBorder="1" applyAlignment="1">
      <alignment horizontal="center" vertical="center"/>
    </xf>
    <xf numFmtId="0" fontId="3" fillId="0" borderId="10" xfId="0" applyFont="1" applyBorder="1" applyAlignment="1">
      <alignment vertical="center"/>
    </xf>
    <xf numFmtId="0" fontId="0" fillId="0" borderId="10" xfId="0" applyBorder="1" applyAlignment="1">
      <alignment horizontal="center" vertical="center"/>
    </xf>
    <xf numFmtId="0" fontId="12" fillId="7" borderId="8" xfId="0" applyFont="1" applyFill="1" applyBorder="1" applyAlignment="1">
      <alignment horizontal="center" vertical="center"/>
    </xf>
    <xf numFmtId="10" fontId="3" fillId="0" borderId="8" xfId="2" applyNumberFormat="1" applyFont="1" applyBorder="1" applyAlignment="1">
      <alignment horizontal="center" vertical="center"/>
    </xf>
    <xf numFmtId="0" fontId="12" fillId="3" borderId="4" xfId="0" applyFont="1" applyFill="1" applyBorder="1" applyAlignment="1">
      <alignment horizontal="center" vertical="center"/>
    </xf>
    <xf numFmtId="0" fontId="12" fillId="4" borderId="7" xfId="0" applyFont="1" applyFill="1" applyBorder="1" applyAlignment="1">
      <alignment horizontal="center" vertical="center"/>
    </xf>
    <xf numFmtId="0" fontId="12" fillId="0" borderId="0" xfId="0" applyFont="1" applyAlignment="1">
      <alignment horizontal="center" vertical="center"/>
    </xf>
    <xf numFmtId="44" fontId="3" fillId="0" borderId="0" xfId="0" applyNumberFormat="1" applyFont="1" applyAlignment="1">
      <alignment horizontal="center" vertical="center"/>
    </xf>
    <xf numFmtId="0" fontId="12" fillId="4" borderId="5" xfId="1" applyNumberFormat="1" applyFont="1" applyFill="1" applyBorder="1" applyAlignment="1">
      <alignment horizontal="center" vertical="center"/>
    </xf>
    <xf numFmtId="44" fontId="21" fillId="4" borderId="3" xfId="1" applyFont="1" applyFill="1" applyBorder="1" applyAlignment="1">
      <alignment horizontal="center" vertical="center"/>
    </xf>
    <xf numFmtId="44" fontId="12" fillId="4" borderId="3" xfId="1" applyFont="1" applyFill="1" applyBorder="1" applyAlignment="1">
      <alignment horizontal="center" vertical="center"/>
    </xf>
    <xf numFmtId="0" fontId="21" fillId="8" borderId="12" xfId="0" applyFont="1" applyFill="1" applyBorder="1" applyAlignment="1">
      <alignment vertical="center"/>
    </xf>
    <xf numFmtId="0" fontId="5" fillId="0" borderId="0" xfId="0" applyFont="1" applyAlignment="1">
      <alignment vertical="center"/>
    </xf>
    <xf numFmtId="14" fontId="6" fillId="0" borderId="0" xfId="0" applyNumberFormat="1" applyFont="1" applyAlignment="1">
      <alignment vertical="center"/>
    </xf>
    <xf numFmtId="0" fontId="5" fillId="0" borderId="6" xfId="0" applyFont="1" applyBorder="1" applyAlignment="1">
      <alignment vertical="center"/>
    </xf>
    <xf numFmtId="0" fontId="6" fillId="0" borderId="6" xfId="0" applyFont="1" applyBorder="1" applyAlignment="1">
      <alignment vertical="center"/>
    </xf>
    <xf numFmtId="14" fontId="6" fillId="0" borderId="6" xfId="0" applyNumberFormat="1" applyFont="1" applyBorder="1" applyAlignment="1">
      <alignment vertical="center"/>
    </xf>
    <xf numFmtId="165" fontId="17" fillId="0" borderId="7" xfId="0" applyNumberFormat="1" applyFont="1" applyBorder="1" applyAlignment="1">
      <alignment horizontal="center" vertical="center"/>
    </xf>
    <xf numFmtId="165" fontId="17" fillId="7" borderId="7" xfId="0" applyNumberFormat="1" applyFont="1" applyFill="1" applyBorder="1" applyAlignment="1">
      <alignment horizontal="center" vertical="center"/>
    </xf>
    <xf numFmtId="165" fontId="3" fillId="0" borderId="7" xfId="1" applyNumberFormat="1" applyFont="1" applyBorder="1" applyAlignment="1">
      <alignment horizontal="center" vertical="center"/>
    </xf>
    <xf numFmtId="165" fontId="3" fillId="4" borderId="7" xfId="0" applyNumberFormat="1" applyFont="1" applyFill="1" applyBorder="1" applyAlignment="1">
      <alignment horizontal="center" vertical="center"/>
    </xf>
    <xf numFmtId="165" fontId="12" fillId="4" borderId="7" xfId="0" applyNumberFormat="1" applyFont="1" applyFill="1" applyBorder="1" applyAlignment="1">
      <alignment horizontal="center" vertical="center"/>
    </xf>
    <xf numFmtId="165" fontId="12" fillId="4" borderId="8" xfId="2" applyNumberFormat="1" applyFont="1" applyFill="1" applyBorder="1" applyAlignment="1">
      <alignment horizontal="center" vertical="center"/>
    </xf>
    <xf numFmtId="165" fontId="3" fillId="0" borderId="7" xfId="0" applyNumberFormat="1" applyFont="1" applyBorder="1" applyAlignment="1">
      <alignment horizontal="center" vertical="center"/>
    </xf>
    <xf numFmtId="165" fontId="12" fillId="7" borderId="8" xfId="0" applyNumberFormat="1" applyFont="1" applyFill="1" applyBorder="1" applyAlignment="1">
      <alignment horizontal="center" vertical="center"/>
    </xf>
    <xf numFmtId="165" fontId="3" fillId="5" borderId="7" xfId="1" applyNumberFormat="1" applyFont="1" applyFill="1" applyBorder="1" applyAlignment="1">
      <alignment horizontal="center" vertical="center"/>
    </xf>
    <xf numFmtId="165" fontId="3" fillId="0" borderId="8" xfId="1" applyNumberFormat="1" applyFont="1" applyBorder="1" applyAlignment="1">
      <alignment horizontal="center" vertical="center"/>
    </xf>
    <xf numFmtId="165" fontId="3" fillId="5" borderId="7" xfId="0" applyNumberFormat="1" applyFont="1" applyFill="1" applyBorder="1" applyAlignment="1">
      <alignment horizontal="center" vertical="center"/>
    </xf>
    <xf numFmtId="165" fontId="12" fillId="4" borderId="5" xfId="1" applyNumberFormat="1" applyFont="1" applyFill="1" applyBorder="1" applyAlignment="1">
      <alignment horizontal="center" vertical="center"/>
    </xf>
    <xf numFmtId="165" fontId="21" fillId="8" borderId="12" xfId="0" applyNumberFormat="1" applyFont="1" applyFill="1" applyBorder="1" applyAlignment="1">
      <alignment horizontal="center" vertical="center"/>
    </xf>
    <xf numFmtId="165" fontId="3" fillId="7" borderId="6" xfId="1" applyNumberFormat="1" applyFont="1" applyFill="1" applyBorder="1" applyAlignment="1">
      <alignment horizontal="center" vertical="center"/>
    </xf>
    <xf numFmtId="165" fontId="3" fillId="10" borderId="6" xfId="1" applyNumberFormat="1" applyFont="1" applyFill="1" applyBorder="1" applyAlignment="1">
      <alignment horizontal="center" vertical="center"/>
    </xf>
    <xf numFmtId="165" fontId="3" fillId="5" borderId="8" xfId="1" applyNumberFormat="1" applyFont="1" applyFill="1" applyBorder="1" applyAlignment="1">
      <alignment horizontal="center" vertical="center"/>
    </xf>
    <xf numFmtId="165" fontId="3" fillId="5" borderId="8" xfId="0" applyNumberFormat="1" applyFont="1" applyFill="1" applyBorder="1" applyAlignment="1">
      <alignment horizontal="center" vertical="center"/>
    </xf>
    <xf numFmtId="165" fontId="3" fillId="10" borderId="8" xfId="1" applyNumberFormat="1" applyFont="1" applyFill="1" applyBorder="1" applyAlignment="1">
      <alignment horizontal="center" vertical="center"/>
    </xf>
    <xf numFmtId="165" fontId="3" fillId="0" borderId="8" xfId="1" applyNumberFormat="1" applyFont="1" applyFill="1" applyBorder="1" applyAlignment="1">
      <alignment horizontal="center" vertical="center"/>
    </xf>
    <xf numFmtId="165" fontId="3" fillId="0" borderId="11" xfId="1" applyNumberFormat="1" applyFont="1" applyFill="1" applyBorder="1" applyAlignment="1">
      <alignment horizontal="center" vertical="center"/>
    </xf>
    <xf numFmtId="0" fontId="0" fillId="6" borderId="0" xfId="0" applyFill="1"/>
    <xf numFmtId="0" fontId="15" fillId="6" borderId="0" xfId="0" applyFont="1" applyFill="1" applyAlignment="1">
      <alignment vertical="center"/>
    </xf>
    <xf numFmtId="165" fontId="3" fillId="6" borderId="0" xfId="0" applyNumberFormat="1" applyFont="1" applyFill="1" applyAlignment="1">
      <alignment vertical="center"/>
    </xf>
    <xf numFmtId="0" fontId="14" fillId="6" borderId="0" xfId="0" applyFont="1" applyFill="1" applyAlignment="1">
      <alignment horizontal="center" vertical="center"/>
    </xf>
    <xf numFmtId="0" fontId="12" fillId="3" borderId="2" xfId="0" applyFont="1" applyFill="1" applyBorder="1" applyAlignment="1">
      <alignment horizontal="center" vertical="center"/>
    </xf>
    <xf numFmtId="0" fontId="12" fillId="4" borderId="4" xfId="0" applyFont="1" applyFill="1" applyBorder="1" applyAlignment="1">
      <alignment horizontal="center" vertical="center"/>
    </xf>
    <xf numFmtId="0" fontId="12" fillId="3" borderId="9" xfId="0" applyFont="1" applyFill="1" applyBorder="1" applyAlignment="1">
      <alignment horizontal="center" vertical="center"/>
    </xf>
    <xf numFmtId="0" fontId="12" fillId="4" borderId="5" xfId="0" applyFont="1" applyFill="1" applyBorder="1" applyAlignment="1">
      <alignment horizontal="center" vertical="center"/>
    </xf>
    <xf numFmtId="0" fontId="12" fillId="4" borderId="8" xfId="0" applyFont="1" applyFill="1" applyBorder="1" applyAlignment="1">
      <alignment horizontal="center" vertical="center"/>
    </xf>
    <xf numFmtId="0" fontId="13" fillId="2" borderId="0" xfId="0" applyFont="1" applyFill="1" applyAlignment="1">
      <alignment horizontal="center" vertical="center"/>
    </xf>
    <xf numFmtId="0" fontId="13" fillId="2" borderId="6" xfId="0" applyFont="1" applyFill="1" applyBorder="1" applyAlignment="1">
      <alignment horizontal="center" vertical="center"/>
    </xf>
    <xf numFmtId="0" fontId="13" fillId="2" borderId="4" xfId="0" applyFont="1" applyFill="1" applyBorder="1" applyAlignment="1">
      <alignment horizontal="center" vertical="center"/>
    </xf>
    <xf numFmtId="166" fontId="0" fillId="0" borderId="0" xfId="0" applyNumberFormat="1" applyAlignment="1">
      <alignment horizontal="center" vertical="center"/>
    </xf>
    <xf numFmtId="0" fontId="15" fillId="0" borderId="0" xfId="0" applyFont="1" applyAlignment="1">
      <alignment horizontal="center" vertical="center"/>
    </xf>
    <xf numFmtId="0" fontId="3" fillId="0" borderId="18" xfId="0" applyFont="1" applyBorder="1" applyAlignment="1">
      <alignment horizontal="center" vertical="center"/>
    </xf>
    <xf numFmtId="0" fontId="3" fillId="0" borderId="21" xfId="0" applyFont="1" applyBorder="1" applyAlignment="1">
      <alignment horizontal="center" vertical="center"/>
    </xf>
    <xf numFmtId="0" fontId="3" fillId="0" borderId="24" xfId="0" applyFont="1" applyBorder="1" applyAlignment="1">
      <alignment horizontal="center" vertical="center"/>
    </xf>
    <xf numFmtId="165" fontId="3" fillId="0" borderId="0" xfId="0" applyNumberFormat="1" applyFont="1" applyAlignment="1">
      <alignment horizontal="center" vertic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25" xfId="0" quotePrefix="1" applyFont="1" applyBorder="1" applyAlignment="1">
      <alignment horizontal="center" vertical="center"/>
    </xf>
    <xf numFmtId="165" fontId="3" fillId="11" borderId="25" xfId="0" applyNumberFormat="1" applyFont="1" applyFill="1" applyBorder="1" applyAlignment="1">
      <alignment horizontal="center" vertical="center"/>
    </xf>
    <xf numFmtId="165" fontId="3" fillId="11" borderId="25" xfId="1" applyNumberFormat="1" applyFont="1" applyFill="1" applyBorder="1" applyAlignment="1">
      <alignment horizontal="center" vertical="center"/>
    </xf>
    <xf numFmtId="0" fontId="3" fillId="0" borderId="26" xfId="0" applyFont="1" applyBorder="1" applyAlignment="1">
      <alignment horizontal="center" vertical="center" wrapText="1"/>
    </xf>
    <xf numFmtId="0" fontId="3" fillId="0" borderId="28" xfId="0" applyFont="1" applyBorder="1" applyAlignment="1">
      <alignment horizontal="center" vertical="center"/>
    </xf>
    <xf numFmtId="0" fontId="3" fillId="0" borderId="26" xfId="0" quotePrefix="1" applyFont="1" applyBorder="1" applyAlignment="1">
      <alignment horizontal="center" vertical="center"/>
    </xf>
    <xf numFmtId="165" fontId="3" fillId="11" borderId="26" xfId="0" applyNumberFormat="1" applyFont="1" applyFill="1" applyBorder="1" applyAlignment="1">
      <alignment horizontal="center" vertical="center"/>
    </xf>
    <xf numFmtId="165" fontId="3" fillId="11" borderId="26" xfId="1" applyNumberFormat="1" applyFont="1" applyFill="1" applyBorder="1" applyAlignment="1">
      <alignment horizontal="center" vertical="center"/>
    </xf>
    <xf numFmtId="0" fontId="3" fillId="0" borderId="27" xfId="0" quotePrefix="1" applyFont="1" applyBorder="1" applyAlignment="1">
      <alignment horizontal="center" vertical="center"/>
    </xf>
    <xf numFmtId="165" fontId="3" fillId="0" borderId="25" xfId="0" applyNumberFormat="1" applyFont="1" applyBorder="1" applyAlignment="1">
      <alignment horizontal="center" vertical="center"/>
    </xf>
    <xf numFmtId="165" fontId="3" fillId="0" borderId="26" xfId="0" applyNumberFormat="1" applyFont="1" applyBorder="1" applyAlignment="1">
      <alignment horizontal="center" vertical="center"/>
    </xf>
    <xf numFmtId="165" fontId="3" fillId="0" borderId="27" xfId="0" applyNumberFormat="1" applyFont="1" applyBorder="1" applyAlignment="1">
      <alignment horizontal="center" vertical="center"/>
    </xf>
    <xf numFmtId="165" fontId="12" fillId="4" borderId="12" xfId="0" applyNumberFormat="1" applyFont="1" applyFill="1" applyBorder="1" applyAlignment="1">
      <alignment horizontal="center" vertical="center"/>
    </xf>
    <xf numFmtId="0" fontId="12" fillId="4" borderId="12" xfId="0" applyFont="1" applyFill="1" applyBorder="1" applyAlignment="1">
      <alignment horizontal="center" vertical="center"/>
    </xf>
    <xf numFmtId="0" fontId="20" fillId="0" borderId="0" xfId="0" applyFont="1" applyAlignment="1">
      <alignment horizontal="center" vertical="center"/>
    </xf>
    <xf numFmtId="0" fontId="0" fillId="0" borderId="25" xfId="0" applyBorder="1"/>
    <xf numFmtId="0" fontId="0" fillId="0" borderId="26" xfId="0" applyBorder="1"/>
    <xf numFmtId="0" fontId="0" fillId="0" borderId="27" xfId="0" applyBorder="1"/>
    <xf numFmtId="165" fontId="3" fillId="0" borderId="25" xfId="1" applyNumberFormat="1" applyFont="1" applyFill="1" applyBorder="1" applyAlignment="1">
      <alignment horizontal="center" vertical="center"/>
    </xf>
    <xf numFmtId="165" fontId="3" fillId="0" borderId="26" xfId="1" applyNumberFormat="1" applyFont="1" applyFill="1" applyBorder="1" applyAlignment="1">
      <alignment horizontal="center" vertical="center"/>
    </xf>
    <xf numFmtId="0" fontId="3" fillId="0" borderId="26" xfId="0" applyFont="1" applyBorder="1" applyAlignment="1">
      <alignment horizontal="center"/>
    </xf>
    <xf numFmtId="165" fontId="3" fillId="0" borderId="26" xfId="1" applyNumberFormat="1" applyFont="1" applyFill="1" applyBorder="1" applyAlignment="1">
      <alignment horizontal="center"/>
    </xf>
    <xf numFmtId="0" fontId="3" fillId="0" borderId="27" xfId="0" applyFont="1" applyBorder="1" applyAlignment="1">
      <alignment horizontal="center"/>
    </xf>
    <xf numFmtId="165" fontId="3" fillId="0" borderId="27" xfId="1" applyNumberFormat="1" applyFont="1" applyFill="1" applyBorder="1" applyAlignment="1">
      <alignment horizontal="center"/>
    </xf>
    <xf numFmtId="165" fontId="3" fillId="0" borderId="27" xfId="1" applyNumberFormat="1" applyFont="1" applyFill="1" applyBorder="1" applyAlignment="1">
      <alignment horizontal="center" vertical="center"/>
    </xf>
    <xf numFmtId="0" fontId="0" fillId="0" borderId="25" xfId="0" applyBorder="1" applyAlignment="1">
      <alignment horizontal="center"/>
    </xf>
    <xf numFmtId="165" fontId="0" fillId="0" borderId="25" xfId="0" applyNumberFormat="1" applyBorder="1" applyAlignment="1">
      <alignment horizontal="center"/>
    </xf>
    <xf numFmtId="0" fontId="0" fillId="0" borderId="26" xfId="0" applyBorder="1" applyAlignment="1">
      <alignment horizontal="center"/>
    </xf>
    <xf numFmtId="165" fontId="0" fillId="0" borderId="26" xfId="0" applyNumberFormat="1" applyBorder="1" applyAlignment="1">
      <alignment horizontal="center"/>
    </xf>
    <xf numFmtId="0" fontId="0" fillId="0" borderId="27" xfId="0" applyBorder="1" applyAlignment="1">
      <alignment horizontal="center"/>
    </xf>
    <xf numFmtId="165" fontId="0" fillId="0" borderId="27" xfId="0" applyNumberFormat="1" applyBorder="1" applyAlignment="1">
      <alignment horizontal="center"/>
    </xf>
    <xf numFmtId="165" fontId="3" fillId="0" borderId="26" xfId="0" applyNumberFormat="1" applyFont="1" applyBorder="1" applyAlignment="1">
      <alignment horizontal="center"/>
    </xf>
    <xf numFmtId="165" fontId="3" fillId="0" borderId="27" xfId="0" applyNumberFormat="1" applyFont="1" applyBorder="1" applyAlignment="1">
      <alignment horizontal="center"/>
    </xf>
    <xf numFmtId="165" fontId="3" fillId="11" borderId="27" xfId="0" applyNumberFormat="1" applyFont="1" applyFill="1" applyBorder="1" applyAlignment="1">
      <alignment horizontal="center" vertical="center"/>
    </xf>
    <xf numFmtId="165" fontId="12" fillId="0" borderId="0" xfId="0" applyNumberFormat="1" applyFont="1" applyAlignment="1">
      <alignment horizontal="center" vertical="center"/>
    </xf>
    <xf numFmtId="14" fontId="3" fillId="0" borderId="25" xfId="0" applyNumberFormat="1" applyFont="1" applyBorder="1" applyAlignment="1">
      <alignment horizontal="center" vertical="center"/>
    </xf>
    <xf numFmtId="14" fontId="3" fillId="0" borderId="26" xfId="0" applyNumberFormat="1" applyFont="1" applyBorder="1" applyAlignment="1">
      <alignment horizontal="center" vertical="center"/>
    </xf>
    <xf numFmtId="0" fontId="12" fillId="4" borderId="12" xfId="0" applyFont="1" applyFill="1" applyBorder="1" applyAlignment="1">
      <alignment vertical="center"/>
    </xf>
    <xf numFmtId="0" fontId="0" fillId="0" borderId="25" xfId="0" applyBorder="1" applyAlignment="1">
      <alignment horizontal="center" vertical="center"/>
    </xf>
    <xf numFmtId="14" fontId="0" fillId="0" borderId="25" xfId="0" applyNumberFormat="1" applyBorder="1" applyAlignment="1">
      <alignment horizontal="center" vertical="center"/>
    </xf>
    <xf numFmtId="165" fontId="0" fillId="0" borderId="25" xfId="1" applyNumberFormat="1" applyFont="1" applyFill="1" applyBorder="1" applyAlignment="1">
      <alignment horizontal="center" vertical="center"/>
    </xf>
    <xf numFmtId="0" fontId="0" fillId="0" borderId="26" xfId="0" applyBorder="1" applyAlignment="1">
      <alignment horizontal="center" vertical="center"/>
    </xf>
    <xf numFmtId="0" fontId="0" fillId="0" borderId="26" xfId="0" applyBorder="1" applyAlignment="1">
      <alignment vertical="center"/>
    </xf>
    <xf numFmtId="14" fontId="0" fillId="0" borderId="26" xfId="0" applyNumberFormat="1" applyBorder="1" applyAlignment="1">
      <alignment horizontal="center" vertical="center"/>
    </xf>
    <xf numFmtId="165" fontId="0" fillId="0" borderId="26" xfId="1" applyNumberFormat="1" applyFont="1" applyFill="1" applyBorder="1" applyAlignment="1">
      <alignment horizontal="center" vertical="center"/>
    </xf>
    <xf numFmtId="0" fontId="0" fillId="0" borderId="27" xfId="0" applyBorder="1" applyAlignment="1">
      <alignment vertical="center"/>
    </xf>
    <xf numFmtId="44" fontId="12" fillId="4" borderId="6" xfId="1" applyFont="1" applyFill="1" applyBorder="1" applyAlignment="1">
      <alignment horizontal="center" vertical="center"/>
    </xf>
    <xf numFmtId="0" fontId="12" fillId="3" borderId="0" xfId="0" applyFont="1" applyFill="1" applyAlignment="1">
      <alignment horizontal="center" vertical="center" wrapText="1"/>
    </xf>
    <xf numFmtId="0" fontId="12" fillId="3" borderId="8" xfId="0" applyFont="1" applyFill="1" applyBorder="1" applyAlignment="1">
      <alignment horizontal="center" vertical="center"/>
    </xf>
    <xf numFmtId="0" fontId="0" fillId="0" borderId="16" xfId="0" applyBorder="1" applyAlignment="1">
      <alignment horizontal="center" vertical="center"/>
    </xf>
    <xf numFmtId="0" fontId="0" fillId="0" borderId="19" xfId="0" applyBorder="1" applyAlignment="1">
      <alignment horizontal="center" vertical="center"/>
    </xf>
    <xf numFmtId="0" fontId="0" fillId="0" borderId="19" xfId="0" applyBorder="1" applyAlignment="1">
      <alignment vertical="center"/>
    </xf>
    <xf numFmtId="0" fontId="0" fillId="0" borderId="22" xfId="0" applyBorder="1" applyAlignment="1">
      <alignment vertical="center"/>
    </xf>
    <xf numFmtId="0" fontId="12" fillId="3" borderId="29" xfId="0" applyFont="1" applyFill="1" applyBorder="1" applyAlignment="1">
      <alignment horizontal="center" vertical="center" wrapText="1"/>
    </xf>
    <xf numFmtId="0" fontId="12" fillId="3" borderId="30" xfId="0" applyFont="1" applyFill="1" applyBorder="1" applyAlignment="1">
      <alignment horizontal="center" vertical="center" wrapText="1"/>
    </xf>
    <xf numFmtId="165" fontId="12" fillId="4" borderId="31" xfId="0" applyNumberFormat="1" applyFont="1" applyFill="1" applyBorder="1" applyAlignment="1">
      <alignment horizontal="center" vertical="center"/>
    </xf>
    <xf numFmtId="0" fontId="0" fillId="0" borderId="37" xfId="0" applyBorder="1" applyAlignment="1">
      <alignment vertical="center"/>
    </xf>
    <xf numFmtId="165" fontId="0" fillId="0" borderId="37" xfId="1" applyNumberFormat="1" applyFont="1" applyFill="1" applyBorder="1" applyAlignment="1">
      <alignment horizontal="center" vertical="center"/>
    </xf>
    <xf numFmtId="0" fontId="12" fillId="3" borderId="39" xfId="0" applyFont="1" applyFill="1" applyBorder="1" applyAlignment="1">
      <alignment horizontal="center" vertical="center" wrapText="1"/>
    </xf>
    <xf numFmtId="0" fontId="12" fillId="3" borderId="40" xfId="0" applyFont="1" applyFill="1" applyBorder="1" applyAlignment="1">
      <alignment horizontal="center" vertical="center" wrapText="1"/>
    </xf>
    <xf numFmtId="165" fontId="12" fillId="4" borderId="41" xfId="0" applyNumberFormat="1" applyFont="1" applyFill="1" applyBorder="1" applyAlignment="1">
      <alignment horizontal="center" vertical="center"/>
    </xf>
    <xf numFmtId="0" fontId="12" fillId="3" borderId="42" xfId="0" applyFont="1" applyFill="1" applyBorder="1" applyAlignment="1">
      <alignment horizontal="center" vertical="center" wrapText="1"/>
    </xf>
    <xf numFmtId="0" fontId="0" fillId="11" borderId="32" xfId="0" applyFill="1" applyBorder="1" applyAlignment="1">
      <alignment horizontal="center" vertical="center"/>
    </xf>
    <xf numFmtId="0" fontId="0" fillId="11" borderId="34" xfId="0" applyFill="1" applyBorder="1" applyAlignment="1">
      <alignment horizontal="center" vertical="center"/>
    </xf>
    <xf numFmtId="0" fontId="0" fillId="11" borderId="36" xfId="0" applyFill="1" applyBorder="1" applyAlignment="1">
      <alignment horizontal="center" vertical="center"/>
    </xf>
    <xf numFmtId="165" fontId="0" fillId="11" borderId="25" xfId="1" applyNumberFormat="1" applyFont="1" applyFill="1" applyBorder="1" applyAlignment="1">
      <alignment horizontal="center" vertical="center"/>
    </xf>
    <xf numFmtId="165" fontId="0" fillId="11" borderId="26" xfId="1" applyNumberFormat="1" applyFont="1" applyFill="1" applyBorder="1" applyAlignment="1">
      <alignment horizontal="center" vertical="center"/>
    </xf>
    <xf numFmtId="165" fontId="0" fillId="11" borderId="37" xfId="1" applyNumberFormat="1" applyFont="1" applyFill="1" applyBorder="1" applyAlignment="1">
      <alignment horizontal="center" vertical="center"/>
    </xf>
    <xf numFmtId="165" fontId="0" fillId="11" borderId="25" xfId="0" applyNumberFormat="1" applyFill="1" applyBorder="1" applyAlignment="1">
      <alignment horizontal="center" vertical="center"/>
    </xf>
    <xf numFmtId="165" fontId="0" fillId="11" borderId="33" xfId="1" applyNumberFormat="1" applyFont="1" applyFill="1" applyBorder="1" applyAlignment="1">
      <alignment horizontal="center" vertical="center"/>
    </xf>
    <xf numFmtId="165" fontId="0" fillId="11" borderId="26" xfId="0" applyNumberFormat="1" applyFill="1" applyBorder="1" applyAlignment="1">
      <alignment horizontal="center" vertical="center"/>
    </xf>
    <xf numFmtId="165" fontId="0" fillId="11" borderId="35" xfId="1" applyNumberFormat="1" applyFont="1" applyFill="1" applyBorder="1" applyAlignment="1">
      <alignment horizontal="center" vertical="center"/>
    </xf>
    <xf numFmtId="165" fontId="0" fillId="11" borderId="38" xfId="1" applyNumberFormat="1" applyFont="1" applyFill="1" applyBorder="1" applyAlignment="1">
      <alignment horizontal="center" vertical="center"/>
    </xf>
    <xf numFmtId="0" fontId="0" fillId="0" borderId="26" xfId="1" applyNumberFormat="1" applyFont="1" applyFill="1" applyBorder="1" applyAlignment="1">
      <alignment horizontal="center" vertical="center"/>
    </xf>
    <xf numFmtId="0" fontId="0" fillId="0" borderId="37" xfId="1" applyNumberFormat="1" applyFont="1" applyFill="1" applyBorder="1" applyAlignment="1">
      <alignment horizontal="center" vertical="center"/>
    </xf>
    <xf numFmtId="1" fontId="0" fillId="0" borderId="25" xfId="1" applyNumberFormat="1" applyFont="1" applyFill="1" applyBorder="1" applyAlignment="1">
      <alignment horizontal="center" vertical="center"/>
    </xf>
    <xf numFmtId="1" fontId="12" fillId="4" borderId="7" xfId="0" applyNumberFormat="1" applyFont="1" applyFill="1" applyBorder="1" applyAlignment="1">
      <alignment horizontal="center" vertical="center"/>
    </xf>
    <xf numFmtId="0" fontId="12" fillId="3" borderId="42" xfId="0" applyFont="1" applyFill="1" applyBorder="1" applyAlignment="1">
      <alignment horizontal="center" vertical="center"/>
    </xf>
    <xf numFmtId="0" fontId="12" fillId="0" borderId="43" xfId="0" applyFont="1" applyBorder="1" applyAlignment="1">
      <alignment horizontal="center" vertical="center"/>
    </xf>
    <xf numFmtId="165" fontId="12" fillId="4" borderId="8" xfId="0" applyNumberFormat="1" applyFont="1" applyFill="1" applyBorder="1" applyAlignment="1">
      <alignment horizontal="center" vertical="center"/>
    </xf>
    <xf numFmtId="165" fontId="3" fillId="0" borderId="28" xfId="0" applyNumberFormat="1" applyFont="1" applyBorder="1" applyAlignment="1">
      <alignment horizontal="center" vertical="center"/>
    </xf>
    <xf numFmtId="44" fontId="3" fillId="0" borderId="28" xfId="1" applyFont="1" applyFill="1" applyBorder="1" applyAlignment="1">
      <alignment horizontal="center" vertical="center"/>
    </xf>
    <xf numFmtId="14" fontId="3" fillId="0" borderId="28" xfId="1" applyNumberFormat="1" applyFont="1" applyFill="1" applyBorder="1" applyAlignment="1">
      <alignment horizontal="center" vertical="center"/>
    </xf>
    <xf numFmtId="0" fontId="3" fillId="0" borderId="28" xfId="1" applyNumberFormat="1" applyFont="1" applyFill="1" applyBorder="1" applyAlignment="1">
      <alignment horizontal="center" vertical="center"/>
    </xf>
    <xf numFmtId="44" fontId="3" fillId="0" borderId="26" xfId="1" applyFont="1" applyFill="1" applyBorder="1" applyAlignment="1">
      <alignment horizontal="center" vertical="center"/>
    </xf>
    <xf numFmtId="44" fontId="3" fillId="0" borderId="26" xfId="1" applyFont="1" applyFill="1" applyBorder="1" applyAlignment="1">
      <alignment horizontal="center"/>
    </xf>
    <xf numFmtId="165" fontId="3" fillId="0" borderId="5" xfId="0" applyNumberFormat="1" applyFont="1" applyBorder="1" applyAlignment="1">
      <alignment horizontal="center" vertical="center"/>
    </xf>
    <xf numFmtId="165" fontId="0" fillId="11" borderId="32" xfId="1" applyNumberFormat="1" applyFont="1" applyFill="1" applyBorder="1" applyAlignment="1">
      <alignment horizontal="center" vertical="center"/>
    </xf>
    <xf numFmtId="165" fontId="0" fillId="11" borderId="34" xfId="1" applyNumberFormat="1" applyFont="1" applyFill="1" applyBorder="1" applyAlignment="1">
      <alignment horizontal="center" vertical="center"/>
    </xf>
    <xf numFmtId="165" fontId="0" fillId="11" borderId="44" xfId="1" applyNumberFormat="1" applyFont="1" applyFill="1" applyBorder="1" applyAlignment="1">
      <alignment horizontal="center" vertical="center"/>
    </xf>
    <xf numFmtId="0" fontId="21" fillId="3" borderId="12" xfId="0" applyFont="1" applyFill="1" applyBorder="1" applyAlignment="1">
      <alignment horizontal="center" vertical="center"/>
    </xf>
    <xf numFmtId="0" fontId="3" fillId="0" borderId="19" xfId="0" applyFont="1" applyBorder="1" applyAlignment="1">
      <alignment horizontal="center" vertical="center"/>
    </xf>
    <xf numFmtId="0" fontId="3" fillId="0" borderId="22" xfId="0" applyFont="1" applyBorder="1" applyAlignment="1">
      <alignment horizontal="center" vertical="center"/>
    </xf>
    <xf numFmtId="0" fontId="3" fillId="6" borderId="25" xfId="0" applyFont="1" applyFill="1" applyBorder="1" applyAlignment="1">
      <alignment horizontal="center" vertical="center"/>
    </xf>
    <xf numFmtId="165" fontId="3" fillId="6" borderId="25" xfId="1" applyNumberFormat="1" applyFont="1" applyFill="1" applyBorder="1" applyAlignment="1">
      <alignment horizontal="center" vertical="center"/>
    </xf>
    <xf numFmtId="14" fontId="3" fillId="6" borderId="25" xfId="0" applyNumberFormat="1" applyFont="1" applyFill="1" applyBorder="1" applyAlignment="1">
      <alignment horizontal="center" vertical="center"/>
    </xf>
    <xf numFmtId="10" fontId="3" fillId="6" borderId="25" xfId="2" applyNumberFormat="1" applyFont="1" applyFill="1" applyBorder="1" applyAlignment="1">
      <alignment horizontal="center" vertical="center"/>
    </xf>
    <xf numFmtId="44" fontId="3" fillId="6" borderId="25" xfId="1" quotePrefix="1" applyFont="1" applyFill="1" applyBorder="1" applyAlignment="1">
      <alignment horizontal="center" vertical="center"/>
    </xf>
    <xf numFmtId="0" fontId="3" fillId="6" borderId="25" xfId="1" quotePrefix="1" applyNumberFormat="1" applyFont="1" applyFill="1" applyBorder="1" applyAlignment="1">
      <alignment horizontal="center" vertical="center"/>
    </xf>
    <xf numFmtId="14" fontId="3" fillId="6" borderId="25" xfId="1" applyNumberFormat="1" applyFont="1" applyFill="1" applyBorder="1" applyAlignment="1">
      <alignment horizontal="center" vertical="center"/>
    </xf>
    <xf numFmtId="0" fontId="3" fillId="6" borderId="25" xfId="1" applyNumberFormat="1" applyFont="1" applyFill="1" applyBorder="1" applyAlignment="1">
      <alignment horizontal="center" vertical="center"/>
    </xf>
    <xf numFmtId="44" fontId="3" fillId="6" borderId="25" xfId="1" applyFont="1" applyFill="1" applyBorder="1" applyAlignment="1">
      <alignment horizontal="center" vertical="center"/>
    </xf>
    <xf numFmtId="0" fontId="3" fillId="6" borderId="26" xfId="0" applyFont="1" applyFill="1" applyBorder="1" applyAlignment="1">
      <alignment horizontal="center" vertical="center"/>
    </xf>
    <xf numFmtId="0" fontId="3" fillId="6" borderId="26" xfId="0" applyFont="1" applyFill="1" applyBorder="1" applyAlignment="1">
      <alignment horizontal="center" vertical="center" wrapText="1"/>
    </xf>
    <xf numFmtId="165" fontId="3" fillId="6" borderId="26" xfId="1" applyNumberFormat="1" applyFont="1" applyFill="1" applyBorder="1" applyAlignment="1">
      <alignment horizontal="center" vertical="center"/>
    </xf>
    <xf numFmtId="14" fontId="3" fillId="6" borderId="26" xfId="0" applyNumberFormat="1" applyFont="1" applyFill="1" applyBorder="1" applyAlignment="1">
      <alignment horizontal="center" vertical="center"/>
    </xf>
    <xf numFmtId="10" fontId="3" fillId="6" borderId="26" xfId="2" applyNumberFormat="1" applyFont="1" applyFill="1" applyBorder="1" applyAlignment="1">
      <alignment horizontal="center" vertical="center"/>
    </xf>
    <xf numFmtId="44" fontId="3" fillId="6" borderId="26" xfId="1" quotePrefix="1" applyFont="1" applyFill="1" applyBorder="1" applyAlignment="1">
      <alignment horizontal="center" vertical="center"/>
    </xf>
    <xf numFmtId="0" fontId="3" fillId="6" borderId="26" xfId="1" applyNumberFormat="1" applyFont="1" applyFill="1" applyBorder="1" applyAlignment="1">
      <alignment horizontal="center" vertical="center"/>
    </xf>
    <xf numFmtId="14" fontId="3" fillId="6" borderId="26" xfId="1" applyNumberFormat="1" applyFont="1" applyFill="1" applyBorder="1" applyAlignment="1">
      <alignment horizontal="center" vertical="center"/>
    </xf>
    <xf numFmtId="44" fontId="3" fillId="6" borderId="26" xfId="1" applyFont="1" applyFill="1" applyBorder="1" applyAlignment="1">
      <alignment horizontal="center" vertical="center"/>
    </xf>
    <xf numFmtId="0" fontId="3" fillId="6" borderId="26" xfId="1" quotePrefix="1" applyNumberFormat="1" applyFont="1" applyFill="1" applyBorder="1" applyAlignment="1">
      <alignment horizontal="center" vertical="center"/>
    </xf>
    <xf numFmtId="165" fontId="3" fillId="6" borderId="26" xfId="0" applyNumberFormat="1" applyFont="1" applyFill="1" applyBorder="1" applyAlignment="1">
      <alignment horizontal="center" vertical="center"/>
    </xf>
    <xf numFmtId="0" fontId="3" fillId="6" borderId="27" xfId="0" applyFont="1" applyFill="1" applyBorder="1" applyAlignment="1">
      <alignment horizontal="center" vertical="center"/>
    </xf>
    <xf numFmtId="165" fontId="3" fillId="6" borderId="27" xfId="0" applyNumberFormat="1" applyFont="1" applyFill="1" applyBorder="1" applyAlignment="1">
      <alignment horizontal="center" vertical="center"/>
    </xf>
    <xf numFmtId="14" fontId="3" fillId="6" borderId="27" xfId="0" applyNumberFormat="1" applyFont="1" applyFill="1" applyBorder="1" applyAlignment="1">
      <alignment horizontal="center" vertical="center"/>
    </xf>
    <xf numFmtId="10" fontId="3" fillId="6" borderId="27" xfId="2" applyNumberFormat="1" applyFont="1" applyFill="1" applyBorder="1" applyAlignment="1">
      <alignment horizontal="center" vertical="center"/>
    </xf>
    <xf numFmtId="44" fontId="3" fillId="6" borderId="27" xfId="1" quotePrefix="1" applyFont="1" applyFill="1" applyBorder="1" applyAlignment="1">
      <alignment horizontal="center" vertical="center"/>
    </xf>
    <xf numFmtId="44" fontId="3" fillId="6" borderId="27" xfId="1" applyFont="1" applyFill="1" applyBorder="1" applyAlignment="1">
      <alignment horizontal="center" vertical="center"/>
    </xf>
    <xf numFmtId="165" fontId="3" fillId="6" borderId="27" xfId="1" applyNumberFormat="1" applyFont="1" applyFill="1" applyBorder="1" applyAlignment="1">
      <alignment horizontal="center" vertical="center"/>
    </xf>
    <xf numFmtId="14" fontId="3" fillId="0" borderId="0" xfId="0" applyNumberFormat="1" applyFont="1" applyAlignment="1">
      <alignment horizontal="center" vertical="center"/>
    </xf>
    <xf numFmtId="14" fontId="7" fillId="0" borderId="0" xfId="0" applyNumberFormat="1" applyFont="1" applyAlignment="1">
      <alignment horizontal="center" vertical="center"/>
    </xf>
    <xf numFmtId="0" fontId="21" fillId="8" borderId="13" xfId="0" applyFont="1" applyFill="1" applyBorder="1" applyAlignment="1">
      <alignment vertical="center"/>
    </xf>
    <xf numFmtId="0" fontId="21" fillId="8" borderId="15" xfId="0" applyFont="1" applyFill="1" applyBorder="1" applyAlignment="1">
      <alignment vertical="center"/>
    </xf>
    <xf numFmtId="14" fontId="3" fillId="11" borderId="26" xfId="0" applyNumberFormat="1" applyFont="1" applyFill="1" applyBorder="1" applyAlignment="1">
      <alignment horizontal="center" vertical="center"/>
    </xf>
    <xf numFmtId="10" fontId="3" fillId="11" borderId="26" xfId="2" applyNumberFormat="1" applyFont="1" applyFill="1" applyBorder="1" applyAlignment="1">
      <alignment horizontal="center" vertical="center"/>
    </xf>
    <xf numFmtId="165" fontId="3" fillId="11" borderId="26" xfId="1" quotePrefix="1" applyNumberFormat="1" applyFont="1" applyFill="1" applyBorder="1" applyAlignment="1">
      <alignment horizontal="center" vertical="center"/>
    </xf>
    <xf numFmtId="14" fontId="3" fillId="11" borderId="27" xfId="0" applyNumberFormat="1" applyFont="1" applyFill="1" applyBorder="1" applyAlignment="1">
      <alignment horizontal="center" vertical="center"/>
    </xf>
    <xf numFmtId="10" fontId="3" fillId="11" borderId="27" xfId="2" applyNumberFormat="1" applyFont="1" applyFill="1" applyBorder="1" applyAlignment="1">
      <alignment horizontal="center" vertical="center"/>
    </xf>
    <xf numFmtId="165" fontId="3" fillId="11" borderId="27" xfId="1" quotePrefix="1" applyNumberFormat="1" applyFont="1" applyFill="1" applyBorder="1" applyAlignment="1">
      <alignment horizontal="center" vertical="center"/>
    </xf>
    <xf numFmtId="165" fontId="3" fillId="11" borderId="27" xfId="1" applyNumberFormat="1" applyFont="1" applyFill="1" applyBorder="1" applyAlignment="1">
      <alignment horizontal="center" vertical="center"/>
    </xf>
    <xf numFmtId="14" fontId="3" fillId="11" borderId="25" xfId="0" applyNumberFormat="1" applyFont="1" applyFill="1" applyBorder="1" applyAlignment="1">
      <alignment horizontal="center" vertical="center"/>
    </xf>
    <xf numFmtId="10" fontId="3" fillId="11" borderId="25" xfId="2" applyNumberFormat="1" applyFont="1" applyFill="1" applyBorder="1" applyAlignment="1">
      <alignment horizontal="center" vertical="center"/>
    </xf>
    <xf numFmtId="165" fontId="3" fillId="11" borderId="25" xfId="1" quotePrefix="1" applyNumberFormat="1" applyFont="1" applyFill="1" applyBorder="1" applyAlignment="1">
      <alignment horizontal="center" vertical="center"/>
    </xf>
    <xf numFmtId="0" fontId="3" fillId="11" borderId="25" xfId="0" applyFont="1" applyFill="1" applyBorder="1" applyAlignment="1">
      <alignment horizontal="center" vertical="center"/>
    </xf>
    <xf numFmtId="0" fontId="3" fillId="11" borderId="26" xfId="0" applyFont="1" applyFill="1" applyBorder="1" applyAlignment="1">
      <alignment horizontal="center" vertical="center"/>
    </xf>
    <xf numFmtId="0" fontId="3" fillId="11" borderId="27" xfId="0" applyFont="1" applyFill="1" applyBorder="1" applyAlignment="1">
      <alignment horizontal="center" vertical="center"/>
    </xf>
    <xf numFmtId="44" fontId="3" fillId="0" borderId="25" xfId="1" applyFont="1" applyFill="1" applyBorder="1" applyAlignment="1">
      <alignment horizontal="center" vertical="center"/>
    </xf>
    <xf numFmtId="14" fontId="3" fillId="0" borderId="27" xfId="0" applyNumberFormat="1" applyFont="1" applyBorder="1" applyAlignment="1">
      <alignment horizontal="center" vertical="center"/>
    </xf>
    <xf numFmtId="0" fontId="21" fillId="3" borderId="12" xfId="0" applyFont="1" applyFill="1" applyBorder="1" applyAlignment="1">
      <alignment horizontal="center" vertical="center" wrapText="1"/>
    </xf>
    <xf numFmtId="44" fontId="3" fillId="0" borderId="16" xfId="1" applyFont="1" applyFill="1" applyBorder="1" applyAlignment="1">
      <alignment horizontal="center" vertical="center"/>
    </xf>
    <xf numFmtId="44" fontId="3" fillId="0" borderId="19" xfId="1" applyFont="1" applyFill="1" applyBorder="1" applyAlignment="1">
      <alignment horizontal="center" vertical="center"/>
    </xf>
    <xf numFmtId="44" fontId="3" fillId="0" borderId="18" xfId="1" applyFont="1" applyFill="1" applyBorder="1" applyAlignment="1">
      <alignment horizontal="center" vertical="center"/>
    </xf>
    <xf numFmtId="44" fontId="3" fillId="0" borderId="21" xfId="1" applyFont="1" applyFill="1" applyBorder="1" applyAlignment="1">
      <alignment horizontal="center" vertical="center"/>
    </xf>
    <xf numFmtId="0" fontId="21" fillId="0" borderId="7" xfId="0" applyFont="1" applyBorder="1" applyAlignment="1">
      <alignment horizontal="center" vertical="center"/>
    </xf>
    <xf numFmtId="0" fontId="21" fillId="0" borderId="7" xfId="0" applyFont="1" applyBorder="1" applyAlignment="1">
      <alignment vertical="center"/>
    </xf>
    <xf numFmtId="44" fontId="3" fillId="0" borderId="7" xfId="1" applyFont="1" applyFill="1" applyBorder="1" applyAlignment="1">
      <alignment horizontal="center" vertical="center"/>
    </xf>
    <xf numFmtId="44" fontId="21" fillId="8" borderId="12" xfId="0" applyNumberFormat="1" applyFont="1" applyFill="1" applyBorder="1" applyAlignment="1">
      <alignment vertical="center"/>
    </xf>
    <xf numFmtId="14" fontId="3" fillId="0" borderId="25" xfId="1" applyNumberFormat="1" applyFont="1" applyFill="1" applyBorder="1" applyAlignment="1">
      <alignment horizontal="center" vertical="center"/>
    </xf>
    <xf numFmtId="14" fontId="3" fillId="0" borderId="26" xfId="1" applyNumberFormat="1" applyFont="1" applyFill="1" applyBorder="1" applyAlignment="1">
      <alignment horizontal="center" vertical="center"/>
    </xf>
    <xf numFmtId="0" fontId="20" fillId="2" borderId="3" xfId="0" applyFont="1" applyFill="1" applyBorder="1" applyAlignment="1">
      <alignment vertical="center"/>
    </xf>
    <xf numFmtId="0" fontId="20" fillId="2" borderId="11" xfId="0" applyFont="1" applyFill="1" applyBorder="1" applyAlignment="1">
      <alignment vertical="center"/>
    </xf>
    <xf numFmtId="165" fontId="12" fillId="6" borderId="26" xfId="0" applyNumberFormat="1" applyFont="1" applyFill="1" applyBorder="1" applyAlignment="1">
      <alignment horizontal="center" vertical="center"/>
    </xf>
    <xf numFmtId="165" fontId="12" fillId="6" borderId="26" xfId="0" applyNumberFormat="1" applyFont="1" applyFill="1" applyBorder="1" applyAlignment="1">
      <alignment vertical="center"/>
    </xf>
    <xf numFmtId="9" fontId="12" fillId="6" borderId="27" xfId="2" applyFont="1" applyFill="1" applyBorder="1" applyAlignment="1">
      <alignment horizontal="center" vertical="center"/>
    </xf>
    <xf numFmtId="0" fontId="16" fillId="0" borderId="0" xfId="0" applyFont="1" applyAlignment="1">
      <alignment vertical="center"/>
    </xf>
    <xf numFmtId="0" fontId="3" fillId="5" borderId="6" xfId="0" applyFont="1" applyFill="1" applyBorder="1" applyAlignment="1">
      <alignment horizontal="center" vertical="center"/>
    </xf>
    <xf numFmtId="0" fontId="3" fillId="0" borderId="4" xfId="0" applyFont="1" applyBorder="1" applyAlignment="1">
      <alignment horizontal="center" vertical="center"/>
    </xf>
    <xf numFmtId="0" fontId="3" fillId="0" borderId="6" xfId="0"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horizontal="center" vertical="center"/>
    </xf>
    <xf numFmtId="0" fontId="12" fillId="3"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5" borderId="11" xfId="0" applyFont="1" applyFill="1" applyBorder="1" applyAlignment="1">
      <alignment horizontal="center" vertical="center"/>
    </xf>
    <xf numFmtId="0" fontId="3" fillId="0" borderId="4" xfId="0" applyFont="1" applyBorder="1" applyAlignment="1">
      <alignment horizontal="left" vertical="center"/>
    </xf>
    <xf numFmtId="165" fontId="17" fillId="0" borderId="8" xfId="0" applyNumberFormat="1" applyFont="1" applyBorder="1" applyAlignment="1">
      <alignment horizontal="center" vertical="center"/>
    </xf>
    <xf numFmtId="0" fontId="16" fillId="4" borderId="8" xfId="0" applyFont="1" applyFill="1" applyBorder="1" applyAlignment="1">
      <alignment horizontal="center" vertical="center"/>
    </xf>
    <xf numFmtId="0" fontId="16" fillId="4" borderId="9" xfId="0" applyFont="1" applyFill="1" applyBorder="1" applyAlignment="1">
      <alignment horizontal="center" vertical="center"/>
    </xf>
    <xf numFmtId="16" fontId="16" fillId="4" borderId="9" xfId="0" applyNumberFormat="1" applyFont="1" applyFill="1" applyBorder="1" applyAlignment="1">
      <alignment horizontal="center" vertical="center"/>
    </xf>
    <xf numFmtId="16" fontId="16" fillId="4" borderId="10" xfId="0" applyNumberFormat="1" applyFont="1" applyFill="1" applyBorder="1" applyAlignment="1">
      <alignment horizontal="center" vertical="center"/>
    </xf>
    <xf numFmtId="16" fontId="16" fillId="4" borderId="11" xfId="0" applyNumberFormat="1" applyFont="1" applyFill="1" applyBorder="1" applyAlignment="1">
      <alignment horizontal="center" vertical="center"/>
    </xf>
    <xf numFmtId="9" fontId="17" fillId="7" borderId="8" xfId="2" applyFont="1" applyFill="1" applyBorder="1" applyAlignment="1">
      <alignment horizontal="center" vertical="center"/>
    </xf>
    <xf numFmtId="16" fontId="16" fillId="4" borderId="8" xfId="0" applyNumberFormat="1" applyFont="1" applyFill="1" applyBorder="1" applyAlignment="1">
      <alignment horizontal="center" vertical="center"/>
    </xf>
    <xf numFmtId="0" fontId="0" fillId="0" borderId="18" xfId="0" applyBorder="1" applyAlignment="1">
      <alignment horizontal="center"/>
    </xf>
    <xf numFmtId="0" fontId="0" fillId="0" borderId="16" xfId="0" applyBorder="1" applyAlignment="1">
      <alignment horizontal="center"/>
    </xf>
    <xf numFmtId="0" fontId="0" fillId="0" borderId="21" xfId="0" applyBorder="1" applyAlignment="1">
      <alignment horizontal="center"/>
    </xf>
    <xf numFmtId="0" fontId="0" fillId="0" borderId="19" xfId="0" applyBorder="1" applyAlignment="1">
      <alignment horizontal="center"/>
    </xf>
    <xf numFmtId="0" fontId="0" fillId="0" borderId="24" xfId="0" applyBorder="1" applyAlignment="1">
      <alignment horizontal="center"/>
    </xf>
    <xf numFmtId="0" fontId="0" fillId="0" borderId="22" xfId="0" applyBorder="1" applyAlignment="1">
      <alignment horizontal="center"/>
    </xf>
    <xf numFmtId="0" fontId="22" fillId="12" borderId="1" xfId="0" applyFont="1" applyFill="1" applyBorder="1" applyAlignment="1">
      <alignment horizontal="center" vertical="center"/>
    </xf>
    <xf numFmtId="0" fontId="22" fillId="0" borderId="25" xfId="0" applyFont="1" applyBorder="1" applyAlignment="1">
      <alignment horizontal="center" vertical="center"/>
    </xf>
    <xf numFmtId="44" fontId="0" fillId="0" borderId="26" xfId="1" applyFont="1" applyBorder="1" applyAlignment="1">
      <alignment horizontal="center"/>
    </xf>
    <xf numFmtId="44" fontId="0" fillId="0" borderId="27" xfId="1" applyFont="1" applyBorder="1" applyAlignment="1">
      <alignment horizontal="center"/>
    </xf>
    <xf numFmtId="0" fontId="0" fillId="0" borderId="28" xfId="0" applyBorder="1" applyAlignment="1">
      <alignment horizontal="center"/>
    </xf>
    <xf numFmtId="44" fontId="0" fillId="6" borderId="28" xfId="1" applyFont="1" applyFill="1" applyBorder="1" applyAlignment="1">
      <alignment horizontal="center"/>
    </xf>
    <xf numFmtId="0" fontId="22" fillId="12" borderId="25" xfId="0" applyFont="1" applyFill="1" applyBorder="1" applyAlignment="1">
      <alignment horizontal="center" vertical="center"/>
    </xf>
    <xf numFmtId="165" fontId="0" fillId="11" borderId="27" xfId="0" applyNumberFormat="1" applyFill="1" applyBorder="1" applyAlignment="1">
      <alignment horizontal="center" vertical="center"/>
    </xf>
    <xf numFmtId="0" fontId="22" fillId="12" borderId="5" xfId="0" applyFont="1" applyFill="1" applyBorder="1" applyAlignment="1">
      <alignment horizontal="center" vertical="center"/>
    </xf>
    <xf numFmtId="0" fontId="0" fillId="0" borderId="45" xfId="0" applyBorder="1" applyAlignment="1">
      <alignment horizontal="center"/>
    </xf>
    <xf numFmtId="0" fontId="13" fillId="2" borderId="12" xfId="0" applyFont="1" applyFill="1" applyBorder="1" applyAlignment="1">
      <alignment horizontal="center" vertical="center" wrapText="1"/>
    </xf>
    <xf numFmtId="0" fontId="3" fillId="0" borderId="6" xfId="0" applyFont="1" applyBorder="1" applyAlignment="1">
      <alignment vertical="center"/>
    </xf>
    <xf numFmtId="0" fontId="3" fillId="5" borderId="6" xfId="0" applyFont="1" applyFill="1" applyBorder="1" applyAlignment="1">
      <alignment vertical="center"/>
    </xf>
    <xf numFmtId="0" fontId="3" fillId="5" borderId="11" xfId="0" applyFont="1" applyFill="1" applyBorder="1" applyAlignment="1">
      <alignment vertical="center"/>
    </xf>
    <xf numFmtId="0" fontId="12" fillId="4" borderId="10" xfId="0" applyFont="1" applyFill="1" applyBorder="1" applyAlignment="1">
      <alignment horizontal="center" vertical="center"/>
    </xf>
    <xf numFmtId="0" fontId="12" fillId="4" borderId="11" xfId="0" applyFont="1" applyFill="1" applyBorder="1" applyAlignment="1">
      <alignment horizontal="center" vertical="center"/>
    </xf>
    <xf numFmtId="165" fontId="12" fillId="4" borderId="8" xfId="1" applyNumberFormat="1" applyFont="1" applyFill="1" applyBorder="1" applyAlignment="1">
      <alignment horizontal="center" vertical="center"/>
    </xf>
    <xf numFmtId="165" fontId="12" fillId="4" borderId="11" xfId="1" applyNumberFormat="1" applyFont="1" applyFill="1" applyBorder="1" applyAlignment="1">
      <alignment horizontal="center" vertical="center"/>
    </xf>
    <xf numFmtId="165" fontId="12" fillId="4" borderId="9" xfId="1" applyNumberFormat="1" applyFont="1" applyFill="1" applyBorder="1" applyAlignment="1">
      <alignment horizontal="center" vertical="center"/>
    </xf>
    <xf numFmtId="165" fontId="3" fillId="0" borderId="0" xfId="1" applyNumberFormat="1" applyFont="1" applyFill="1" applyBorder="1" applyAlignment="1">
      <alignment horizontal="center" vertical="center"/>
    </xf>
    <xf numFmtId="0" fontId="11" fillId="0" borderId="0" xfId="0" applyFont="1" applyAlignment="1">
      <alignment horizontal="center" vertical="center" wrapText="1"/>
    </xf>
    <xf numFmtId="0" fontId="0" fillId="4" borderId="14" xfId="0" applyFill="1" applyBorder="1" applyAlignment="1">
      <alignment horizontal="center" vertical="center"/>
    </xf>
    <xf numFmtId="0" fontId="11" fillId="4" borderId="14" xfId="0" applyFont="1" applyFill="1" applyBorder="1" applyAlignment="1">
      <alignment horizontal="center" vertical="center" wrapText="1"/>
    </xf>
    <xf numFmtId="0" fontId="3" fillId="4" borderId="15" xfId="0" applyFont="1" applyFill="1" applyBorder="1" applyAlignment="1">
      <alignment horizontal="center" vertical="center"/>
    </xf>
    <xf numFmtId="0" fontId="3" fillId="4" borderId="14" xfId="0" applyFont="1" applyFill="1" applyBorder="1" applyAlignment="1">
      <alignment horizontal="left" vertical="center"/>
    </xf>
    <xf numFmtId="0" fontId="15" fillId="0" borderId="0" xfId="0" applyFont="1" applyAlignment="1">
      <alignment vertical="center"/>
    </xf>
    <xf numFmtId="0" fontId="23" fillId="13" borderId="0" xfId="0" applyFont="1" applyFill="1"/>
    <xf numFmtId="0" fontId="23" fillId="0" borderId="0" xfId="0" applyFont="1"/>
    <xf numFmtId="0" fontId="23" fillId="0" borderId="0" xfId="0" applyFont="1" applyAlignment="1">
      <alignment vertical="top" wrapText="1"/>
    </xf>
    <xf numFmtId="0" fontId="23" fillId="0" borderId="6" xfId="0" applyFont="1" applyBorder="1"/>
    <xf numFmtId="0" fontId="23" fillId="0" borderId="6" xfId="0" applyFont="1" applyBorder="1" applyAlignment="1">
      <alignment vertical="top" wrapText="1"/>
    </xf>
    <xf numFmtId="0" fontId="23" fillId="0" borderId="55" xfId="0" applyFont="1" applyBorder="1" applyAlignment="1">
      <alignment vertical="top" wrapText="1"/>
    </xf>
    <xf numFmtId="0" fontId="25" fillId="0" borderId="0" xfId="0" applyFont="1" applyAlignment="1">
      <alignment vertical="center"/>
    </xf>
    <xf numFmtId="165" fontId="3" fillId="4" borderId="4" xfId="0" applyNumberFormat="1" applyFont="1" applyFill="1" applyBorder="1" applyAlignment="1">
      <alignment horizontal="center" vertical="center"/>
    </xf>
    <xf numFmtId="165" fontId="3" fillId="0" borderId="4" xfId="1" applyNumberFormat="1" applyFont="1" applyBorder="1" applyAlignment="1">
      <alignment horizontal="center" vertical="center"/>
    </xf>
    <xf numFmtId="0" fontId="3" fillId="0" borderId="4" xfId="1" applyNumberFormat="1" applyFont="1" applyBorder="1" applyAlignment="1">
      <alignment horizontal="center" vertical="center"/>
    </xf>
    <xf numFmtId="165" fontId="12" fillId="4" borderId="9" xfId="2" applyNumberFormat="1" applyFont="1" applyFill="1" applyBorder="1" applyAlignment="1">
      <alignment horizontal="center" vertical="center"/>
    </xf>
    <xf numFmtId="165" fontId="17" fillId="0" borderId="4" xfId="0" applyNumberFormat="1" applyFont="1" applyBorder="1" applyAlignment="1">
      <alignment horizontal="center" vertical="center"/>
    </xf>
    <xf numFmtId="0" fontId="27" fillId="3" borderId="19" xfId="0" applyFont="1" applyFill="1" applyBorder="1" applyAlignment="1">
      <alignment horizontal="left" vertical="center"/>
    </xf>
    <xf numFmtId="0" fontId="27" fillId="3" borderId="20" xfId="0" applyFont="1" applyFill="1" applyBorder="1" applyAlignment="1">
      <alignment horizontal="left" vertical="center"/>
    </xf>
    <xf numFmtId="0" fontId="27" fillId="3" borderId="21" xfId="0" applyFont="1" applyFill="1" applyBorder="1" applyAlignment="1">
      <alignment horizontal="left" vertical="center"/>
    </xf>
    <xf numFmtId="0" fontId="27" fillId="3" borderId="22" xfId="0" applyFont="1" applyFill="1" applyBorder="1" applyAlignment="1">
      <alignment horizontal="left" vertical="center"/>
    </xf>
    <xf numFmtId="0" fontId="27" fillId="3" borderId="23" xfId="0" applyFont="1" applyFill="1" applyBorder="1" applyAlignment="1">
      <alignment horizontal="left" vertical="center"/>
    </xf>
    <xf numFmtId="0" fontId="27" fillId="3" borderId="24" xfId="0" applyFont="1" applyFill="1" applyBorder="1" applyAlignment="1">
      <alignment horizontal="left" vertical="center"/>
    </xf>
    <xf numFmtId="0" fontId="27" fillId="0" borderId="0" xfId="0" applyFont="1" applyAlignment="1">
      <alignment horizontal="left" vertical="center"/>
    </xf>
    <xf numFmtId="0" fontId="27" fillId="3" borderId="56" xfId="0" applyFont="1" applyFill="1" applyBorder="1" applyAlignment="1">
      <alignment horizontal="left" vertical="center"/>
    </xf>
    <xf numFmtId="0" fontId="27" fillId="3" borderId="57" xfId="0" applyFont="1" applyFill="1" applyBorder="1" applyAlignment="1">
      <alignment horizontal="left" vertical="center"/>
    </xf>
    <xf numFmtId="0" fontId="27" fillId="3" borderId="58" xfId="0" applyFont="1" applyFill="1" applyBorder="1" applyAlignment="1">
      <alignment horizontal="left" vertical="center"/>
    </xf>
    <xf numFmtId="0" fontId="27" fillId="3" borderId="59" xfId="0" applyFont="1" applyFill="1" applyBorder="1" applyAlignment="1">
      <alignment horizontal="left" vertical="center"/>
    </xf>
    <xf numFmtId="0" fontId="27" fillId="3" borderId="60" xfId="0" applyFont="1" applyFill="1" applyBorder="1" applyAlignment="1">
      <alignment horizontal="left" vertical="center"/>
    </xf>
    <xf numFmtId="0" fontId="27" fillId="3" borderId="61" xfId="0" applyFont="1" applyFill="1" applyBorder="1" applyAlignment="1">
      <alignment horizontal="left" vertical="center"/>
    </xf>
    <xf numFmtId="0" fontId="3" fillId="0" borderId="7" xfId="0" applyFont="1" applyBorder="1" applyAlignment="1">
      <alignment horizontal="left" vertical="center"/>
    </xf>
    <xf numFmtId="0" fontId="0" fillId="6" borderId="6" xfId="0" applyFill="1" applyBorder="1"/>
    <xf numFmtId="0" fontId="12" fillId="7" borderId="12" xfId="0" applyFont="1" applyFill="1" applyBorder="1" applyAlignment="1">
      <alignment horizontal="left" vertical="center"/>
    </xf>
    <xf numFmtId="0" fontId="0" fillId="7" borderId="14" xfId="0" applyFill="1" applyBorder="1"/>
    <xf numFmtId="0" fontId="0" fillId="7" borderId="15" xfId="0" applyFill="1" applyBorder="1"/>
    <xf numFmtId="0" fontId="23" fillId="14" borderId="0" xfId="0" applyFont="1" applyFill="1"/>
    <xf numFmtId="0" fontId="23" fillId="14" borderId="46" xfId="0" applyFont="1" applyFill="1" applyBorder="1"/>
    <xf numFmtId="0" fontId="23" fillId="14" borderId="47" xfId="0" applyFont="1" applyFill="1" applyBorder="1"/>
    <xf numFmtId="0" fontId="23" fillId="14" borderId="48" xfId="0" applyFont="1" applyFill="1" applyBorder="1"/>
    <xf numFmtId="0" fontId="23" fillId="14" borderId="49" xfId="0" applyFont="1" applyFill="1" applyBorder="1"/>
    <xf numFmtId="0" fontId="23" fillId="14" borderId="50" xfId="0" applyFont="1" applyFill="1" applyBorder="1"/>
    <xf numFmtId="0" fontId="2" fillId="4" borderId="54" xfId="0" applyFont="1" applyFill="1" applyBorder="1" applyAlignment="1">
      <alignment horizontal="left" vertical="center"/>
    </xf>
    <xf numFmtId="165" fontId="2" fillId="4" borderId="54" xfId="1" applyNumberFormat="1" applyFont="1" applyFill="1" applyBorder="1" applyAlignment="1">
      <alignment horizontal="center" vertical="center"/>
    </xf>
    <xf numFmtId="0" fontId="28" fillId="7" borderId="65" xfId="0" applyFont="1" applyFill="1" applyBorder="1" applyAlignment="1">
      <alignment vertical="center"/>
    </xf>
    <xf numFmtId="165" fontId="28" fillId="7" borderId="66" xfId="0" applyNumberFormat="1" applyFont="1" applyFill="1" applyBorder="1" applyAlignment="1">
      <alignment horizontal="center" vertical="center"/>
    </xf>
    <xf numFmtId="0" fontId="2" fillId="4" borderId="65" xfId="0" applyFont="1" applyFill="1" applyBorder="1" applyAlignment="1">
      <alignment horizontal="center" vertical="center"/>
    </xf>
    <xf numFmtId="0" fontId="2" fillId="4" borderId="66" xfId="0" applyFont="1" applyFill="1" applyBorder="1" applyAlignment="1">
      <alignment horizontal="center" vertical="center"/>
    </xf>
    <xf numFmtId="0" fontId="2" fillId="4" borderId="67" xfId="0" applyFont="1" applyFill="1" applyBorder="1" applyAlignment="1">
      <alignment horizontal="center" vertical="center"/>
    </xf>
    <xf numFmtId="0" fontId="23" fillId="14" borderId="51" xfId="0" applyFont="1" applyFill="1" applyBorder="1"/>
    <xf numFmtId="0" fontId="23" fillId="14" borderId="53" xfId="0" applyFont="1" applyFill="1" applyBorder="1"/>
    <xf numFmtId="0" fontId="23" fillId="14" borderId="52" xfId="0" applyFont="1" applyFill="1" applyBorder="1"/>
    <xf numFmtId="0" fontId="23" fillId="16" borderId="54" xfId="0" applyFont="1" applyFill="1" applyBorder="1"/>
    <xf numFmtId="168" fontId="23" fillId="16" borderId="54" xfId="1" applyNumberFormat="1" applyFont="1" applyFill="1" applyBorder="1"/>
    <xf numFmtId="0" fontId="29" fillId="17" borderId="54" xfId="0" applyFont="1" applyFill="1" applyBorder="1"/>
    <xf numFmtId="168" fontId="29" fillId="17" borderId="54" xfId="1" applyNumberFormat="1" applyFont="1" applyFill="1" applyBorder="1"/>
    <xf numFmtId="0" fontId="28" fillId="12" borderId="54" xfId="0" applyFont="1" applyFill="1" applyBorder="1" applyAlignment="1">
      <alignment horizontal="center" vertical="center"/>
    </xf>
    <xf numFmtId="0" fontId="23" fillId="0" borderId="2" xfId="0" applyFont="1" applyBorder="1"/>
    <xf numFmtId="0" fontId="23" fillId="14" borderId="4" xfId="0" applyFont="1" applyFill="1" applyBorder="1"/>
    <xf numFmtId="0" fontId="23" fillId="14" borderId="6" xfId="0" applyFont="1" applyFill="1" applyBorder="1"/>
    <xf numFmtId="0" fontId="23" fillId="14" borderId="0" xfId="0" applyFont="1" applyFill="1" applyAlignment="1">
      <alignment horizontal="left"/>
    </xf>
    <xf numFmtId="0" fontId="23" fillId="6" borderId="0" xfId="0" applyFont="1" applyFill="1"/>
    <xf numFmtId="0" fontId="23" fillId="14" borderId="9" xfId="0" applyFont="1" applyFill="1" applyBorder="1"/>
    <xf numFmtId="0" fontId="23" fillId="14" borderId="10" xfId="0" applyFont="1" applyFill="1" applyBorder="1"/>
    <xf numFmtId="0" fontId="23" fillId="14" borderId="11" xfId="0" applyFont="1" applyFill="1" applyBorder="1"/>
    <xf numFmtId="0" fontId="28" fillId="7" borderId="68" xfId="0" applyFont="1" applyFill="1" applyBorder="1" applyAlignment="1">
      <alignment vertical="center"/>
    </xf>
    <xf numFmtId="0" fontId="27" fillId="0" borderId="0" xfId="0" applyFont="1" applyAlignment="1">
      <alignment vertical="center"/>
    </xf>
    <xf numFmtId="44" fontId="2" fillId="4" borderId="54" xfId="1" applyFont="1" applyFill="1" applyBorder="1" applyAlignment="1">
      <alignment horizontal="center" vertical="center"/>
    </xf>
    <xf numFmtId="44" fontId="2" fillId="4" borderId="54" xfId="1" applyFont="1" applyFill="1" applyBorder="1" applyAlignment="1">
      <alignment horizontal="left" vertical="center"/>
    </xf>
    <xf numFmtId="44" fontId="28" fillId="7" borderId="68" xfId="0" applyNumberFormat="1" applyFont="1" applyFill="1" applyBorder="1" applyAlignment="1">
      <alignment vertical="center"/>
    </xf>
    <xf numFmtId="0" fontId="28" fillId="0" borderId="65" xfId="0" applyFont="1" applyBorder="1" applyAlignment="1">
      <alignment vertical="center"/>
    </xf>
    <xf numFmtId="0" fontId="28" fillId="0" borderId="68" xfId="0" applyFont="1" applyBorder="1" applyAlignment="1">
      <alignment vertical="center"/>
    </xf>
    <xf numFmtId="165" fontId="28" fillId="0" borderId="66" xfId="0" applyNumberFormat="1" applyFont="1" applyBorder="1" applyAlignment="1">
      <alignment horizontal="center" vertical="center"/>
    </xf>
    <xf numFmtId="165" fontId="28" fillId="0" borderId="67" xfId="0" applyNumberFormat="1" applyFont="1" applyBorder="1" applyAlignment="1">
      <alignment horizontal="center" vertical="center"/>
    </xf>
    <xf numFmtId="44" fontId="2" fillId="4" borderId="54" xfId="0" applyNumberFormat="1" applyFont="1" applyFill="1" applyBorder="1" applyAlignment="1">
      <alignment horizontal="left" vertical="center"/>
    </xf>
    <xf numFmtId="44" fontId="28" fillId="7" borderId="68" xfId="1" applyFont="1" applyFill="1" applyBorder="1" applyAlignment="1">
      <alignment vertical="center"/>
    </xf>
    <xf numFmtId="0" fontId="28" fillId="7" borderId="65" xfId="0" applyFont="1" applyFill="1" applyBorder="1" applyAlignment="1">
      <alignment horizontal="left" vertical="center"/>
    </xf>
    <xf numFmtId="0" fontId="0" fillId="0" borderId="47" xfId="0" applyBorder="1"/>
    <xf numFmtId="0" fontId="23" fillId="14" borderId="49" xfId="0" applyFont="1" applyFill="1" applyBorder="1" applyAlignment="1">
      <alignment horizontal="left"/>
    </xf>
    <xf numFmtId="0" fontId="28" fillId="0" borderId="64" xfId="0" applyFont="1" applyBorder="1" applyAlignment="1">
      <alignment vertical="center"/>
    </xf>
    <xf numFmtId="0" fontId="0" fillId="0" borderId="53" xfId="0" applyBorder="1"/>
    <xf numFmtId="0" fontId="0" fillId="4" borderId="63" xfId="0" applyFill="1" applyBorder="1"/>
    <xf numFmtId="0" fontId="0" fillId="7" borderId="63" xfId="0" applyFill="1" applyBorder="1"/>
    <xf numFmtId="44" fontId="28" fillId="7" borderId="54" xfId="0" applyNumberFormat="1" applyFont="1" applyFill="1" applyBorder="1" applyAlignment="1">
      <alignment vertical="center"/>
    </xf>
    <xf numFmtId="0" fontId="23" fillId="14" borderId="64" xfId="0" applyFont="1" applyFill="1" applyBorder="1" applyAlignment="1">
      <alignment horizontal="left"/>
    </xf>
    <xf numFmtId="0" fontId="23" fillId="14" borderId="63" xfId="0" applyFont="1" applyFill="1" applyBorder="1" applyAlignment="1">
      <alignment horizontal="left"/>
    </xf>
    <xf numFmtId="0" fontId="28" fillId="7" borderId="62" xfId="0" applyFont="1" applyFill="1" applyBorder="1" applyAlignment="1">
      <alignment horizontal="left" vertical="center"/>
    </xf>
    <xf numFmtId="0" fontId="28" fillId="0" borderId="49" xfId="0" applyFont="1" applyBorder="1" applyAlignment="1">
      <alignment horizontal="left" vertical="center"/>
    </xf>
    <xf numFmtId="0" fontId="0" fillId="0" borderId="63" xfId="0" applyBorder="1"/>
    <xf numFmtId="0" fontId="28" fillId="0" borderId="63" xfId="0" applyFont="1" applyBorder="1" applyAlignment="1">
      <alignment vertical="center"/>
    </xf>
    <xf numFmtId="0" fontId="23" fillId="14" borderId="62" xfId="0" applyFont="1" applyFill="1" applyBorder="1" applyAlignment="1">
      <alignment horizontal="left"/>
    </xf>
    <xf numFmtId="0" fontId="23" fillId="0" borderId="62" xfId="0" applyFont="1" applyBorder="1" applyAlignment="1">
      <alignment horizontal="left"/>
    </xf>
    <xf numFmtId="0" fontId="23" fillId="0" borderId="63" xfId="0" applyFont="1" applyBorder="1"/>
    <xf numFmtId="0" fontId="23" fillId="0" borderId="64" xfId="0" applyFont="1" applyBorder="1"/>
    <xf numFmtId="0" fontId="22" fillId="4" borderId="63" xfId="0" applyFont="1" applyFill="1" applyBorder="1"/>
    <xf numFmtId="0" fontId="6" fillId="4" borderId="54" xfId="1" applyNumberFormat="1" applyFont="1" applyFill="1" applyBorder="1" applyAlignment="1">
      <alignment horizontal="center" vertical="center"/>
    </xf>
    <xf numFmtId="0" fontId="6" fillId="4" borderId="54" xfId="0" applyFont="1" applyFill="1" applyBorder="1" applyAlignment="1">
      <alignment horizontal="left" vertical="center"/>
    </xf>
    <xf numFmtId="0" fontId="30" fillId="4" borderId="65" xfId="0" applyFont="1" applyFill="1" applyBorder="1" applyAlignment="1">
      <alignment horizontal="left" vertical="center"/>
    </xf>
    <xf numFmtId="44" fontId="30" fillId="4" borderId="54" xfId="0" applyNumberFormat="1" applyFont="1" applyFill="1" applyBorder="1" applyAlignment="1">
      <alignment vertical="center"/>
    </xf>
    <xf numFmtId="0" fontId="22" fillId="7" borderId="63" xfId="0" applyFont="1" applyFill="1" applyBorder="1"/>
    <xf numFmtId="44" fontId="6" fillId="7" borderId="54" xfId="1" applyFont="1" applyFill="1" applyBorder="1" applyAlignment="1">
      <alignment horizontal="left" vertical="center"/>
    </xf>
    <xf numFmtId="0" fontId="23" fillId="14" borderId="47" xfId="0" applyFont="1" applyFill="1" applyBorder="1" applyAlignment="1">
      <alignment horizontal="left"/>
    </xf>
    <xf numFmtId="0" fontId="23" fillId="14" borderId="53" xfId="0" applyFont="1" applyFill="1" applyBorder="1" applyAlignment="1">
      <alignment horizontal="left"/>
    </xf>
    <xf numFmtId="0" fontId="2" fillId="0" borderId="0" xfId="0" applyFont="1" applyAlignment="1">
      <alignment horizontal="left" vertical="center"/>
    </xf>
    <xf numFmtId="44" fontId="2" fillId="0" borderId="0" xfId="1" applyFont="1" applyFill="1" applyBorder="1" applyAlignment="1">
      <alignment horizontal="left" vertical="center"/>
    </xf>
    <xf numFmtId="0" fontId="22" fillId="0" borderId="0" xfId="0" applyFont="1"/>
    <xf numFmtId="44" fontId="6" fillId="0" borderId="0" xfId="1" applyFont="1" applyFill="1" applyBorder="1" applyAlignment="1">
      <alignment horizontal="left" vertical="center"/>
    </xf>
    <xf numFmtId="0" fontId="22" fillId="4" borderId="63" xfId="0" applyFont="1" applyFill="1" applyBorder="1" applyAlignment="1">
      <alignment horizontal="center"/>
    </xf>
    <xf numFmtId="0" fontId="6" fillId="7" borderId="54" xfId="1" applyNumberFormat="1" applyFont="1" applyFill="1" applyBorder="1" applyAlignment="1">
      <alignment horizontal="center" vertical="center"/>
    </xf>
    <xf numFmtId="44" fontId="2" fillId="7" borderId="54" xfId="1" applyFont="1" applyFill="1" applyBorder="1" applyAlignment="1">
      <alignment horizontal="left" vertical="center"/>
    </xf>
    <xf numFmtId="0" fontId="22" fillId="6" borderId="0" xfId="0" applyFont="1" applyFill="1"/>
    <xf numFmtId="10" fontId="28" fillId="0" borderId="0" xfId="2" applyNumberFormat="1" applyFont="1" applyFill="1" applyBorder="1" applyAlignment="1">
      <alignment vertical="center"/>
    </xf>
    <xf numFmtId="0" fontId="2" fillId="0" borderId="0" xfId="0" applyFont="1" applyAlignment="1">
      <alignment vertical="center"/>
    </xf>
    <xf numFmtId="167" fontId="28" fillId="0" borderId="0" xfId="4" applyNumberFormat="1" applyFont="1" applyFill="1" applyBorder="1" applyAlignment="1">
      <alignment vertical="center"/>
    </xf>
    <xf numFmtId="0" fontId="0" fillId="6" borderId="50" xfId="0" applyFill="1" applyBorder="1"/>
    <xf numFmtId="10" fontId="28" fillId="0" borderId="53" xfId="2" applyNumberFormat="1" applyFont="1" applyFill="1" applyBorder="1" applyAlignment="1">
      <alignment vertical="center"/>
    </xf>
    <xf numFmtId="0" fontId="2" fillId="4" borderId="62" xfId="0" applyFont="1" applyFill="1" applyBorder="1" applyAlignment="1">
      <alignment horizontal="center" vertical="center"/>
    </xf>
    <xf numFmtId="0" fontId="2" fillId="4" borderId="63" xfId="0" applyFont="1" applyFill="1" applyBorder="1" applyAlignment="1">
      <alignment horizontal="center" vertical="center"/>
    </xf>
    <xf numFmtId="0" fontId="2" fillId="4" borderId="64" xfId="0" applyFont="1" applyFill="1" applyBorder="1" applyAlignment="1">
      <alignment horizontal="center" vertical="center"/>
    </xf>
    <xf numFmtId="0" fontId="23" fillId="15" borderId="47" xfId="0" applyFont="1" applyFill="1" applyBorder="1"/>
    <xf numFmtId="0" fontId="23" fillId="15" borderId="0" xfId="0" applyFont="1" applyFill="1"/>
    <xf numFmtId="0" fontId="4" fillId="0" borderId="14" xfId="0" applyFont="1" applyBorder="1" applyAlignment="1">
      <alignment vertical="center"/>
    </xf>
    <xf numFmtId="0" fontId="15" fillId="0" borderId="0" xfId="0" applyFont="1" applyAlignment="1">
      <alignment horizontal="center" vertical="center" wrapText="1"/>
    </xf>
    <xf numFmtId="0" fontId="30" fillId="4" borderId="62" xfId="0" applyFont="1" applyFill="1" applyBorder="1" applyAlignment="1">
      <alignment horizontal="left" vertical="center"/>
    </xf>
    <xf numFmtId="0" fontId="6" fillId="7" borderId="62" xfId="0" applyFont="1" applyFill="1" applyBorder="1" applyAlignment="1">
      <alignment horizontal="left" vertical="center"/>
    </xf>
    <xf numFmtId="0" fontId="2" fillId="4" borderId="62" xfId="0" applyFont="1" applyFill="1" applyBorder="1" applyAlignment="1">
      <alignment horizontal="left" vertical="center"/>
    </xf>
    <xf numFmtId="0" fontId="3" fillId="6" borderId="0" xfId="0" applyFont="1" applyFill="1" applyAlignment="1">
      <alignment horizontal="center" vertical="center"/>
    </xf>
    <xf numFmtId="0" fontId="25" fillId="0" borderId="0" xfId="0" applyFont="1" applyAlignment="1">
      <alignment horizontal="center" vertical="center"/>
    </xf>
    <xf numFmtId="0" fontId="2" fillId="0" borderId="0" xfId="0" applyFont="1"/>
    <xf numFmtId="0" fontId="2" fillId="0" borderId="2" xfId="0" applyFont="1" applyBorder="1"/>
    <xf numFmtId="0" fontId="2" fillId="0" borderId="14" xfId="0" applyFont="1" applyBorder="1"/>
    <xf numFmtId="0" fontId="0" fillId="11" borderId="26" xfId="0" applyFill="1" applyBorder="1" applyAlignment="1">
      <alignment horizontal="center"/>
    </xf>
    <xf numFmtId="0" fontId="0" fillId="11" borderId="27" xfId="0" applyFill="1" applyBorder="1" applyAlignment="1">
      <alignment horizontal="center"/>
    </xf>
    <xf numFmtId="0" fontId="33" fillId="0" borderId="0" xfId="0" applyFont="1" applyAlignment="1">
      <alignment horizontal="center" vertical="center"/>
    </xf>
    <xf numFmtId="0" fontId="7" fillId="0" borderId="0" xfId="0" applyFont="1" applyAlignment="1">
      <alignment horizontal="center" vertical="center"/>
    </xf>
    <xf numFmtId="0" fontId="22" fillId="4" borderId="2" xfId="0" applyFont="1" applyFill="1" applyBorder="1" applyAlignment="1">
      <alignment horizontal="center" vertical="center"/>
    </xf>
    <xf numFmtId="165" fontId="3" fillId="6" borderId="25" xfId="0" applyNumberFormat="1" applyFont="1" applyFill="1" applyBorder="1" applyAlignment="1">
      <alignment horizontal="center" vertical="center"/>
    </xf>
    <xf numFmtId="165" fontId="0" fillId="0" borderId="19" xfId="0" applyNumberFormat="1" applyBorder="1" applyAlignment="1">
      <alignment horizontal="center"/>
    </xf>
    <xf numFmtId="0" fontId="21" fillId="3" borderId="5" xfId="0" applyFont="1" applyFill="1" applyBorder="1" applyAlignment="1">
      <alignment horizontal="center" vertical="center"/>
    </xf>
    <xf numFmtId="0" fontId="21" fillId="3" borderId="8" xfId="0" applyFont="1" applyFill="1" applyBorder="1" applyAlignment="1">
      <alignment horizontal="center" vertical="center"/>
    </xf>
    <xf numFmtId="165" fontId="3" fillId="0" borderId="6" xfId="0" applyNumberFormat="1" applyFont="1" applyBorder="1" applyAlignment="1">
      <alignment horizontal="center" vertical="center"/>
    </xf>
    <xf numFmtId="0" fontId="0" fillId="0" borderId="25" xfId="0" applyBorder="1" applyAlignment="1">
      <alignment vertical="center"/>
    </xf>
    <xf numFmtId="0" fontId="21" fillId="7" borderId="8" xfId="0" applyFont="1" applyFill="1" applyBorder="1" applyAlignment="1">
      <alignment horizontal="center" vertical="center"/>
    </xf>
    <xf numFmtId="0" fontId="21" fillId="8" borderId="3" xfId="0" applyFont="1" applyFill="1" applyBorder="1" applyAlignment="1">
      <alignment horizontal="center" vertical="center"/>
    </xf>
    <xf numFmtId="0" fontId="12" fillId="4" borderId="3" xfId="1" applyNumberFormat="1" applyFont="1" applyFill="1" applyBorder="1" applyAlignment="1">
      <alignment horizontal="center" vertical="center"/>
    </xf>
    <xf numFmtId="0" fontId="21" fillId="3" borderId="11" xfId="0" applyFont="1" applyFill="1" applyBorder="1" applyAlignment="1">
      <alignment horizontal="center" vertical="center"/>
    </xf>
    <xf numFmtId="165" fontId="21" fillId="8" borderId="3" xfId="0" applyNumberFormat="1" applyFont="1" applyFill="1" applyBorder="1" applyAlignment="1">
      <alignment horizontal="center" vertical="center"/>
    </xf>
    <xf numFmtId="0" fontId="21" fillId="8" borderId="3" xfId="0" quotePrefix="1" applyFont="1" applyFill="1" applyBorder="1" applyAlignment="1">
      <alignment horizontal="center" vertical="center"/>
    </xf>
    <xf numFmtId="0" fontId="21" fillId="18" borderId="11" xfId="0" applyFont="1" applyFill="1" applyBorder="1" applyAlignment="1">
      <alignment horizontal="center" vertical="center"/>
    </xf>
    <xf numFmtId="0" fontId="21" fillId="10" borderId="11" xfId="0" applyFont="1" applyFill="1" applyBorder="1" applyAlignment="1">
      <alignment horizontal="center" vertical="center"/>
    </xf>
    <xf numFmtId="165" fontId="21" fillId="19" borderId="3" xfId="0" applyNumberFormat="1" applyFont="1" applyFill="1" applyBorder="1" applyAlignment="1">
      <alignment horizontal="center" vertical="center"/>
    </xf>
    <xf numFmtId="165" fontId="3" fillId="20" borderId="25" xfId="1" applyNumberFormat="1" applyFont="1" applyFill="1" applyBorder="1" applyAlignment="1">
      <alignment horizontal="center" vertical="center"/>
    </xf>
    <xf numFmtId="165" fontId="3" fillId="20" borderId="26" xfId="1" applyNumberFormat="1" applyFont="1" applyFill="1" applyBorder="1" applyAlignment="1">
      <alignment horizontal="center" vertical="center"/>
    </xf>
    <xf numFmtId="165" fontId="3" fillId="20" borderId="27" xfId="1" applyNumberFormat="1" applyFont="1" applyFill="1" applyBorder="1" applyAlignment="1">
      <alignment horizontal="center" vertical="center"/>
    </xf>
    <xf numFmtId="165" fontId="21" fillId="7" borderId="3" xfId="0" applyNumberFormat="1" applyFont="1" applyFill="1" applyBorder="1" applyAlignment="1">
      <alignment horizontal="center" vertical="center"/>
    </xf>
    <xf numFmtId="165" fontId="3" fillId="21" borderId="25" xfId="1" applyNumberFormat="1" applyFont="1" applyFill="1" applyBorder="1" applyAlignment="1">
      <alignment horizontal="center" vertical="center"/>
    </xf>
    <xf numFmtId="165" fontId="3" fillId="21" borderId="26" xfId="1" applyNumberFormat="1" applyFont="1" applyFill="1" applyBorder="1" applyAlignment="1">
      <alignment horizontal="center" vertical="center"/>
    </xf>
    <xf numFmtId="165" fontId="3" fillId="21" borderId="27" xfId="1" applyNumberFormat="1" applyFont="1" applyFill="1" applyBorder="1" applyAlignment="1">
      <alignment horizontal="center" vertical="center"/>
    </xf>
    <xf numFmtId="0" fontId="21" fillId="10" borderId="10" xfId="0" applyFont="1" applyFill="1" applyBorder="1" applyAlignment="1">
      <alignment horizontal="center" vertical="center"/>
    </xf>
    <xf numFmtId="165" fontId="12" fillId="4" borderId="3" xfId="1" applyNumberFormat="1" applyFont="1" applyFill="1" applyBorder="1" applyAlignment="1">
      <alignment horizontal="center" vertical="center"/>
    </xf>
    <xf numFmtId="0" fontId="3" fillId="0" borderId="5" xfId="0" applyFont="1" applyBorder="1" applyAlignment="1">
      <alignment vertical="center"/>
    </xf>
    <xf numFmtId="0" fontId="3" fillId="5" borderId="7" xfId="0" applyFont="1" applyFill="1" applyBorder="1" applyAlignment="1">
      <alignment vertical="center"/>
    </xf>
    <xf numFmtId="0" fontId="3" fillId="0" borderId="7" xfId="0" applyFont="1" applyBorder="1" applyAlignment="1">
      <alignment vertical="center"/>
    </xf>
    <xf numFmtId="165" fontId="3" fillId="5" borderId="6" xfId="0" applyNumberFormat="1" applyFont="1" applyFill="1" applyBorder="1" applyAlignment="1">
      <alignment horizontal="center" vertical="center"/>
    </xf>
    <xf numFmtId="165" fontId="3" fillId="5" borderId="11" xfId="0" applyNumberFormat="1" applyFont="1" applyFill="1" applyBorder="1" applyAlignment="1">
      <alignment horizontal="center" vertical="center"/>
    </xf>
    <xf numFmtId="0" fontId="3" fillId="0" borderId="14" xfId="0" applyFont="1" applyBorder="1" applyAlignment="1">
      <alignment vertical="center"/>
    </xf>
    <xf numFmtId="0" fontId="3" fillId="0" borderId="14" xfId="0" applyFont="1" applyBorder="1" applyAlignment="1">
      <alignment horizontal="center" vertical="center"/>
    </xf>
    <xf numFmtId="165" fontId="3" fillId="0" borderId="14" xfId="1" applyNumberFormat="1" applyFont="1" applyFill="1" applyBorder="1" applyAlignment="1">
      <alignment horizontal="center" vertical="center"/>
    </xf>
    <xf numFmtId="165" fontId="3" fillId="0" borderId="14" xfId="0" applyNumberFormat="1" applyFont="1" applyBorder="1" applyAlignment="1">
      <alignment horizontal="center" vertical="center"/>
    </xf>
    <xf numFmtId="0" fontId="4" fillId="0" borderId="1" xfId="0" applyFont="1" applyBorder="1" applyAlignment="1">
      <alignment vertical="center"/>
    </xf>
    <xf numFmtId="0" fontId="4" fillId="0" borderId="2" xfId="0" applyFont="1" applyBorder="1" applyAlignment="1">
      <alignment vertical="center"/>
    </xf>
    <xf numFmtId="0" fontId="4" fillId="0" borderId="4" xfId="0" applyFont="1" applyBorder="1" applyAlignment="1">
      <alignment vertical="center"/>
    </xf>
    <xf numFmtId="0" fontId="4" fillId="0" borderId="9" xfId="0" applyFont="1" applyBorder="1" applyAlignment="1">
      <alignment vertical="center"/>
    </xf>
    <xf numFmtId="0" fontId="4" fillId="0" borderId="10" xfId="0" applyFont="1" applyBorder="1" applyAlignment="1">
      <alignment vertical="center"/>
    </xf>
    <xf numFmtId="0" fontId="22" fillId="4" borderId="1" xfId="0" applyFont="1" applyFill="1" applyBorder="1" applyAlignment="1">
      <alignment horizontal="center" vertical="center"/>
    </xf>
    <xf numFmtId="0" fontId="22" fillId="4" borderId="4" xfId="0" applyFont="1" applyFill="1" applyBorder="1" applyAlignment="1">
      <alignment horizontal="center" vertical="center"/>
    </xf>
    <xf numFmtId="0" fontId="22" fillId="4" borderId="9" xfId="0" applyFont="1" applyFill="1" applyBorder="1" applyAlignment="1">
      <alignment horizontal="center" vertical="center"/>
    </xf>
    <xf numFmtId="0" fontId="22" fillId="4" borderId="3" xfId="0" applyFont="1" applyFill="1" applyBorder="1" applyAlignment="1">
      <alignment horizontal="center" vertical="center"/>
    </xf>
    <xf numFmtId="0" fontId="22" fillId="4" borderId="6" xfId="0" applyFont="1" applyFill="1" applyBorder="1" applyAlignment="1">
      <alignment horizontal="center" vertical="center"/>
    </xf>
    <xf numFmtId="0" fontId="22" fillId="4" borderId="11" xfId="0" applyFont="1" applyFill="1" applyBorder="1" applyAlignment="1">
      <alignment horizontal="center" vertical="center"/>
    </xf>
    <xf numFmtId="0" fontId="22" fillId="4" borderId="2" xfId="0" applyFont="1" applyFill="1" applyBorder="1" applyAlignment="1">
      <alignment horizontal="center" vertical="center"/>
    </xf>
    <xf numFmtId="0" fontId="3" fillId="0" borderId="5"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15" fillId="2" borderId="1" xfId="0" applyFont="1" applyFill="1" applyBorder="1" applyAlignment="1">
      <alignment horizontal="center" vertical="center"/>
    </xf>
    <xf numFmtId="0" fontId="15" fillId="2" borderId="2" xfId="0" applyFont="1" applyFill="1" applyBorder="1" applyAlignment="1">
      <alignment horizontal="center" vertical="center"/>
    </xf>
    <xf numFmtId="0" fontId="15" fillId="2" borderId="3"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4" fillId="0" borderId="2" xfId="0" applyFont="1" applyBorder="1" applyAlignment="1">
      <alignment horizontal="center" vertical="center"/>
    </xf>
    <xf numFmtId="0" fontId="4" fillId="0" borderId="0" xfId="0" applyFont="1" applyAlignment="1">
      <alignment horizontal="center" vertical="center"/>
    </xf>
    <xf numFmtId="0" fontId="4" fillId="0" borderId="10" xfId="0" applyFont="1" applyBorder="1" applyAlignment="1">
      <alignment horizontal="center" vertical="center"/>
    </xf>
    <xf numFmtId="0" fontId="0" fillId="0" borderId="12" xfId="0" applyBorder="1" applyAlignment="1">
      <alignment horizontal="center"/>
    </xf>
    <xf numFmtId="0" fontId="9" fillId="0" borderId="0" xfId="3" applyFont="1" applyBorder="1" applyAlignment="1">
      <alignment horizontal="center" vertical="center" wrapText="1"/>
    </xf>
    <xf numFmtId="0" fontId="15" fillId="2" borderId="4" xfId="0" applyFont="1" applyFill="1" applyBorder="1" applyAlignment="1">
      <alignment horizontal="center" vertical="center"/>
    </xf>
    <xf numFmtId="0" fontId="22" fillId="4" borderId="5" xfId="0" applyFont="1" applyFill="1" applyBorder="1" applyAlignment="1">
      <alignment horizontal="center" vertical="center"/>
    </xf>
    <xf numFmtId="0" fontId="22" fillId="4" borderId="7" xfId="0" applyFont="1" applyFill="1" applyBorder="1" applyAlignment="1">
      <alignment horizontal="center" vertical="center"/>
    </xf>
    <xf numFmtId="0" fontId="22" fillId="4" borderId="8" xfId="0" applyFont="1" applyFill="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6"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6" xfId="0" applyFont="1" applyBorder="1" applyAlignment="1">
      <alignment horizontal="center" vertical="center"/>
    </xf>
    <xf numFmtId="0" fontId="4" fillId="0" borderId="9" xfId="0" applyFont="1" applyBorder="1" applyAlignment="1">
      <alignment horizontal="center" vertical="center"/>
    </xf>
    <xf numFmtId="0" fontId="4" fillId="0" borderId="11" xfId="0" applyFont="1" applyBorder="1" applyAlignment="1">
      <alignment horizontal="center" vertical="center"/>
    </xf>
    <xf numFmtId="0" fontId="5" fillId="0" borderId="1" xfId="0" applyFont="1" applyBorder="1" applyAlignment="1">
      <alignment horizontal="left" vertical="center"/>
    </xf>
    <xf numFmtId="0" fontId="5" fillId="0" borderId="2" xfId="0" applyFont="1" applyBorder="1" applyAlignment="1">
      <alignment horizontal="left" vertical="center"/>
    </xf>
    <xf numFmtId="0" fontId="5" fillId="0" borderId="3" xfId="0" applyFont="1" applyBorder="1" applyAlignment="1">
      <alignment horizontal="left" vertical="center"/>
    </xf>
    <xf numFmtId="0" fontId="6" fillId="0" borderId="9" xfId="0" applyFont="1" applyBorder="1" applyAlignment="1">
      <alignment horizontal="left" vertical="center"/>
    </xf>
    <xf numFmtId="0" fontId="6" fillId="0" borderId="10" xfId="0" applyFont="1" applyBorder="1" applyAlignment="1">
      <alignment horizontal="left" vertical="center"/>
    </xf>
    <xf numFmtId="0" fontId="6" fillId="0" borderId="11" xfId="0" applyFont="1" applyBorder="1" applyAlignment="1">
      <alignment horizontal="left" vertical="center"/>
    </xf>
    <xf numFmtId="14" fontId="6" fillId="0" borderId="9" xfId="0" applyNumberFormat="1" applyFont="1" applyBorder="1" applyAlignment="1">
      <alignment horizontal="left" vertical="center"/>
    </xf>
    <xf numFmtId="14" fontId="6" fillId="0" borderId="10" xfId="0" applyNumberFormat="1" applyFont="1" applyBorder="1" applyAlignment="1">
      <alignment horizontal="left" vertical="center"/>
    </xf>
    <xf numFmtId="14" fontId="6" fillId="0" borderId="11" xfId="0" applyNumberFormat="1" applyFont="1" applyBorder="1" applyAlignment="1">
      <alignment horizontal="left" vertical="center"/>
    </xf>
    <xf numFmtId="0" fontId="22" fillId="4" borderId="12" xfId="0" applyFont="1" applyFill="1" applyBorder="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6" xfId="0" applyFont="1" applyBorder="1" applyAlignment="1">
      <alignment horizontal="center"/>
    </xf>
    <xf numFmtId="0" fontId="3" fillId="0" borderId="9" xfId="0" applyFont="1" applyBorder="1" applyAlignment="1">
      <alignment horizontal="center"/>
    </xf>
    <xf numFmtId="0" fontId="3" fillId="0" borderId="11" xfId="0" applyFont="1" applyBorder="1" applyAlignment="1">
      <alignment horizontal="center"/>
    </xf>
    <xf numFmtId="0" fontId="15" fillId="2" borderId="13" xfId="0" applyFont="1" applyFill="1" applyBorder="1" applyAlignment="1">
      <alignment horizontal="center" vertical="center"/>
    </xf>
    <xf numFmtId="0" fontId="15" fillId="2" borderId="14" xfId="0" applyFont="1" applyFill="1" applyBorder="1" applyAlignment="1">
      <alignment horizontal="center" vertical="center"/>
    </xf>
    <xf numFmtId="0" fontId="15" fillId="2" borderId="15" xfId="0" applyFont="1" applyFill="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14" fontId="3" fillId="0" borderId="0" xfId="0" applyNumberFormat="1" applyFont="1" applyAlignment="1">
      <alignment horizontal="center" vertical="center"/>
    </xf>
    <xf numFmtId="0" fontId="3" fillId="0" borderId="0" xfId="0" applyFont="1" applyAlignment="1">
      <alignment horizontal="center" vertical="center"/>
    </xf>
    <xf numFmtId="0" fontId="13" fillId="0" borderId="0" xfId="0" applyFont="1" applyAlignment="1">
      <alignment horizontal="center" vertical="center" wrapText="1"/>
    </xf>
    <xf numFmtId="0" fontId="3" fillId="3" borderId="12" xfId="0" applyFont="1" applyFill="1" applyBorder="1" applyAlignment="1">
      <alignment horizontal="center" vertical="center"/>
    </xf>
    <xf numFmtId="0" fontId="14" fillId="2" borderId="1" xfId="0" applyFont="1" applyFill="1" applyBorder="1" applyAlignment="1">
      <alignment horizontal="center" vertical="center"/>
    </xf>
    <xf numFmtId="0" fontId="14" fillId="2" borderId="2" xfId="0" applyFont="1" applyFill="1" applyBorder="1" applyAlignment="1">
      <alignment horizontal="center" vertical="center"/>
    </xf>
    <xf numFmtId="0" fontId="14" fillId="2" borderId="3" xfId="0" applyFont="1" applyFill="1" applyBorder="1" applyAlignment="1">
      <alignment horizontal="center" vertical="center"/>
    </xf>
    <xf numFmtId="0" fontId="14" fillId="2" borderId="9" xfId="0" applyFont="1" applyFill="1" applyBorder="1" applyAlignment="1">
      <alignment horizontal="center" vertical="center"/>
    </xf>
    <xf numFmtId="0" fontId="14" fillId="2" borderId="10" xfId="0" applyFont="1" applyFill="1" applyBorder="1" applyAlignment="1">
      <alignment horizontal="center" vertical="center"/>
    </xf>
    <xf numFmtId="0" fontId="14" fillId="2" borderId="11" xfId="0" applyFont="1" applyFill="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13" fillId="2" borderId="12" xfId="0" applyFont="1" applyFill="1" applyBorder="1" applyAlignment="1">
      <alignment horizontal="center" vertical="center" wrapText="1"/>
    </xf>
    <xf numFmtId="14" fontId="3" fillId="4" borderId="12" xfId="0" applyNumberFormat="1" applyFont="1" applyFill="1" applyBorder="1" applyAlignment="1">
      <alignment horizontal="center" vertical="center"/>
    </xf>
    <xf numFmtId="0" fontId="3" fillId="4" borderId="12" xfId="0" applyFont="1" applyFill="1" applyBorder="1" applyAlignment="1">
      <alignment horizontal="center" vertical="center"/>
    </xf>
    <xf numFmtId="0" fontId="0" fillId="0" borderId="1" xfId="0" applyBorder="1" applyAlignment="1">
      <alignment horizontal="center"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0" xfId="0" applyAlignment="1">
      <alignment horizontal="center" vertical="top" wrapText="1"/>
    </xf>
    <xf numFmtId="0" fontId="0" fillId="0" borderId="6" xfId="0" applyBorder="1" applyAlignment="1">
      <alignment horizontal="center" vertical="top" wrapText="1"/>
    </xf>
    <xf numFmtId="0" fontId="0" fillId="0" borderId="9" xfId="0" applyBorder="1" applyAlignment="1">
      <alignment horizontal="center" vertical="top" wrapText="1"/>
    </xf>
    <xf numFmtId="0" fontId="0" fillId="0" borderId="10" xfId="0" applyBorder="1" applyAlignment="1">
      <alignment horizontal="center" vertical="top" wrapText="1"/>
    </xf>
    <xf numFmtId="0" fontId="0" fillId="0" borderId="11" xfId="0" applyBorder="1" applyAlignment="1">
      <alignment horizontal="center" vertical="top"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0" fillId="4" borderId="46" xfId="0" applyFill="1" applyBorder="1" applyAlignment="1">
      <alignment horizontal="center"/>
    </xf>
    <xf numFmtId="0" fontId="0" fillId="4" borderId="47" xfId="0" applyFill="1" applyBorder="1" applyAlignment="1">
      <alignment horizontal="center"/>
    </xf>
    <xf numFmtId="0" fontId="0" fillId="4" borderId="48" xfId="0" applyFill="1" applyBorder="1" applyAlignment="1">
      <alignment horizontal="center"/>
    </xf>
    <xf numFmtId="0" fontId="0" fillId="4" borderId="51" xfId="0" applyFill="1" applyBorder="1" applyAlignment="1">
      <alignment horizontal="center"/>
    </xf>
    <xf numFmtId="0" fontId="0" fillId="4" borderId="53" xfId="0" applyFill="1" applyBorder="1" applyAlignment="1">
      <alignment horizontal="center"/>
    </xf>
    <xf numFmtId="0" fontId="0" fillId="4" borderId="52" xfId="0" applyFill="1" applyBorder="1" applyAlignment="1">
      <alignment horizontal="center"/>
    </xf>
    <xf numFmtId="0" fontId="25" fillId="0" borderId="46" xfId="0" applyFont="1" applyBorder="1" applyAlignment="1">
      <alignment horizontal="center" vertical="center"/>
    </xf>
    <xf numFmtId="0" fontId="25" fillId="0" borderId="47" xfId="0" applyFont="1" applyBorder="1" applyAlignment="1">
      <alignment horizontal="center" vertical="center"/>
    </xf>
    <xf numFmtId="0" fontId="25" fillId="0" borderId="48" xfId="0" applyFont="1" applyBorder="1" applyAlignment="1">
      <alignment horizontal="center" vertical="center"/>
    </xf>
    <xf numFmtId="0" fontId="25" fillId="0" borderId="51" xfId="0" applyFont="1" applyBorder="1" applyAlignment="1">
      <alignment horizontal="center" vertical="center"/>
    </xf>
    <xf numFmtId="0" fontId="25" fillId="0" borderId="53" xfId="0" applyFont="1" applyBorder="1" applyAlignment="1">
      <alignment horizontal="center" vertical="center"/>
    </xf>
    <xf numFmtId="0" fontId="25" fillId="0" borderId="52" xfId="0" applyFont="1" applyBorder="1" applyAlignment="1">
      <alignment horizontal="center" vertical="center"/>
    </xf>
    <xf numFmtId="0" fontId="25" fillId="12" borderId="46" xfId="0" applyFont="1" applyFill="1" applyBorder="1" applyAlignment="1">
      <alignment horizontal="center" vertical="center"/>
    </xf>
    <xf numFmtId="0" fontId="25" fillId="12" borderId="47" xfId="0" applyFont="1" applyFill="1" applyBorder="1" applyAlignment="1">
      <alignment horizontal="center" vertical="center"/>
    </xf>
    <xf numFmtId="0" fontId="25" fillId="12" borderId="48" xfId="0" applyFont="1" applyFill="1" applyBorder="1" applyAlignment="1">
      <alignment horizontal="center" vertical="center"/>
    </xf>
    <xf numFmtId="0" fontId="25" fillId="12" borderId="51" xfId="0" applyFont="1" applyFill="1" applyBorder="1" applyAlignment="1">
      <alignment horizontal="center" vertical="center"/>
    </xf>
    <xf numFmtId="0" fontId="25" fillId="12" borderId="53" xfId="0" applyFont="1" applyFill="1" applyBorder="1" applyAlignment="1">
      <alignment horizontal="center" vertical="center"/>
    </xf>
    <xf numFmtId="0" fontId="25" fillId="12" borderId="52" xfId="0" applyFont="1" applyFill="1" applyBorder="1" applyAlignment="1">
      <alignment horizontal="center" vertical="center"/>
    </xf>
    <xf numFmtId="0" fontId="24" fillId="13" borderId="46" xfId="0" applyFont="1" applyFill="1" applyBorder="1" applyAlignment="1">
      <alignment horizontal="center" vertical="top" wrapText="1"/>
    </xf>
    <xf numFmtId="0" fontId="24" fillId="13" borderId="47" xfId="0" applyFont="1" applyFill="1" applyBorder="1" applyAlignment="1">
      <alignment horizontal="center" vertical="top" wrapText="1"/>
    </xf>
    <xf numFmtId="0" fontId="24" fillId="13" borderId="48" xfId="0" applyFont="1" applyFill="1" applyBorder="1" applyAlignment="1">
      <alignment horizontal="center" vertical="top" wrapText="1"/>
    </xf>
    <xf numFmtId="0" fontId="24" fillId="13" borderId="49" xfId="0" applyFont="1" applyFill="1" applyBorder="1" applyAlignment="1">
      <alignment horizontal="center" vertical="top" wrapText="1"/>
    </xf>
    <xf numFmtId="0" fontId="24" fillId="13" borderId="0" xfId="0" applyFont="1" applyFill="1" applyAlignment="1">
      <alignment horizontal="center" vertical="top" wrapText="1"/>
    </xf>
    <xf numFmtId="0" fontId="24" fillId="13" borderId="50" xfId="0" applyFont="1" applyFill="1" applyBorder="1" applyAlignment="1">
      <alignment horizontal="center" vertical="top" wrapText="1"/>
    </xf>
    <xf numFmtId="0" fontId="24" fillId="13" borderId="51" xfId="0" applyFont="1" applyFill="1" applyBorder="1" applyAlignment="1">
      <alignment horizontal="center" vertical="top" wrapText="1"/>
    </xf>
    <xf numFmtId="0" fontId="24" fillId="13" borderId="53" xfId="0" applyFont="1" applyFill="1" applyBorder="1" applyAlignment="1">
      <alignment horizontal="center" vertical="top" wrapText="1"/>
    </xf>
    <xf numFmtId="0" fontId="24" fillId="13" borderId="52" xfId="0" applyFont="1" applyFill="1" applyBorder="1" applyAlignment="1">
      <alignment horizontal="center" vertical="top" wrapText="1"/>
    </xf>
    <xf numFmtId="0" fontId="16" fillId="4" borderId="46" xfId="0" applyFont="1" applyFill="1" applyBorder="1" applyAlignment="1">
      <alignment horizontal="center" vertical="center"/>
    </xf>
    <xf numFmtId="0" fontId="16" fillId="4" borderId="48" xfId="0" applyFont="1" applyFill="1" applyBorder="1" applyAlignment="1">
      <alignment horizontal="center" vertical="center"/>
    </xf>
    <xf numFmtId="0" fontId="16" fillId="4" borderId="49" xfId="0" applyFont="1" applyFill="1" applyBorder="1" applyAlignment="1">
      <alignment horizontal="center" vertical="center"/>
    </xf>
    <xf numFmtId="0" fontId="16" fillId="4" borderId="50" xfId="0" applyFont="1" applyFill="1" applyBorder="1" applyAlignment="1">
      <alignment horizontal="center" vertical="center"/>
    </xf>
    <xf numFmtId="0" fontId="16" fillId="4" borderId="51" xfId="0" applyFont="1" applyFill="1" applyBorder="1" applyAlignment="1">
      <alignment horizontal="center" vertical="center"/>
    </xf>
    <xf numFmtId="0" fontId="16" fillId="4" borderId="52" xfId="0" applyFont="1" applyFill="1" applyBorder="1" applyAlignment="1">
      <alignment horizontal="center" vertical="center"/>
    </xf>
    <xf numFmtId="0" fontId="16" fillId="4" borderId="46" xfId="0" applyFont="1" applyFill="1" applyBorder="1" applyAlignment="1">
      <alignment horizontal="center" vertical="center" wrapText="1"/>
    </xf>
    <xf numFmtId="0" fontId="16" fillId="4" borderId="48" xfId="0" applyFont="1" applyFill="1" applyBorder="1" applyAlignment="1">
      <alignment horizontal="center" vertical="center" wrapText="1"/>
    </xf>
    <xf numFmtId="0" fontId="16" fillId="4" borderId="49" xfId="0" applyFont="1" applyFill="1" applyBorder="1" applyAlignment="1">
      <alignment horizontal="center" vertical="center" wrapText="1"/>
    </xf>
    <xf numFmtId="0" fontId="16" fillId="4" borderId="50" xfId="0" applyFont="1" applyFill="1" applyBorder="1" applyAlignment="1">
      <alignment horizontal="center" vertical="center" wrapText="1"/>
    </xf>
    <xf numFmtId="0" fontId="16" fillId="4" borderId="51" xfId="0" applyFont="1" applyFill="1" applyBorder="1" applyAlignment="1">
      <alignment horizontal="center" vertical="center" wrapText="1"/>
    </xf>
    <xf numFmtId="0" fontId="16" fillId="4" borderId="52" xfId="0" applyFont="1" applyFill="1" applyBorder="1" applyAlignment="1">
      <alignment horizontal="center" vertical="center" wrapText="1"/>
    </xf>
    <xf numFmtId="0" fontId="25" fillId="4" borderId="46" xfId="0" applyFont="1" applyFill="1" applyBorder="1" applyAlignment="1">
      <alignment horizontal="center" vertical="center"/>
    </xf>
    <xf numFmtId="0" fontId="25" fillId="4" borderId="47" xfId="0" applyFont="1" applyFill="1" applyBorder="1" applyAlignment="1">
      <alignment horizontal="center" vertical="center"/>
    </xf>
    <xf numFmtId="0" fontId="25" fillId="4" borderId="48" xfId="0" applyFont="1" applyFill="1" applyBorder="1" applyAlignment="1">
      <alignment horizontal="center" vertical="center"/>
    </xf>
    <xf numFmtId="0" fontId="25" fillId="4" borderId="51" xfId="0" applyFont="1" applyFill="1" applyBorder="1" applyAlignment="1">
      <alignment horizontal="center" vertical="center"/>
    </xf>
    <xf numFmtId="0" fontId="25" fillId="4" borderId="53" xfId="0" applyFont="1" applyFill="1" applyBorder="1" applyAlignment="1">
      <alignment horizontal="center" vertical="center"/>
    </xf>
    <xf numFmtId="0" fontId="25" fillId="4" borderId="52" xfId="0" applyFont="1" applyFill="1" applyBorder="1" applyAlignment="1">
      <alignment horizontal="center" vertical="center"/>
    </xf>
    <xf numFmtId="165" fontId="3" fillId="0" borderId="13" xfId="1" applyNumberFormat="1" applyFont="1" applyBorder="1" applyAlignment="1">
      <alignment horizontal="center" vertical="center"/>
    </xf>
    <xf numFmtId="165" fontId="3" fillId="0" borderId="14" xfId="1" applyNumberFormat="1" applyFont="1" applyBorder="1" applyAlignment="1">
      <alignment horizontal="center" vertical="center"/>
    </xf>
    <xf numFmtId="165" fontId="3" fillId="0" borderId="15" xfId="1" applyNumberFormat="1" applyFont="1" applyBorder="1" applyAlignment="1">
      <alignment horizontal="center" vertical="center"/>
    </xf>
    <xf numFmtId="0" fontId="3" fillId="0" borderId="13" xfId="0" applyFont="1" applyBorder="1" applyAlignment="1">
      <alignment horizontal="center" vertical="top" wrapText="1"/>
    </xf>
    <xf numFmtId="0" fontId="3" fillId="0" borderId="14" xfId="0" applyFont="1" applyBorder="1" applyAlignment="1">
      <alignment horizontal="center" vertical="top" wrapText="1"/>
    </xf>
    <xf numFmtId="0" fontId="3" fillId="0" borderId="15" xfId="0" applyFont="1" applyBorder="1" applyAlignment="1">
      <alignment horizontal="center" vertical="top" wrapText="1"/>
    </xf>
    <xf numFmtId="14" fontId="3" fillId="3" borderId="1" xfId="0" applyNumberFormat="1" applyFont="1" applyFill="1" applyBorder="1" applyAlignment="1">
      <alignment horizontal="center" vertical="center"/>
    </xf>
    <xf numFmtId="0" fontId="3" fillId="3" borderId="3"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1" xfId="0" applyFont="1" applyFill="1" applyBorder="1" applyAlignment="1">
      <alignment horizontal="center" vertical="center"/>
    </xf>
    <xf numFmtId="0" fontId="21" fillId="3" borderId="12" xfId="0" applyFont="1" applyFill="1" applyBorder="1" applyAlignment="1">
      <alignment horizontal="center" vertical="center"/>
    </xf>
    <xf numFmtId="0" fontId="21" fillId="3" borderId="5" xfId="0" applyFont="1" applyFill="1" applyBorder="1" applyAlignment="1">
      <alignment horizontal="center" vertical="center"/>
    </xf>
    <xf numFmtId="0" fontId="21" fillId="3" borderId="8" xfId="0" applyFont="1" applyFill="1" applyBorder="1" applyAlignment="1">
      <alignment horizontal="center" vertical="center"/>
    </xf>
    <xf numFmtId="0" fontId="21" fillId="3" borderId="1" xfId="0" applyFont="1" applyFill="1" applyBorder="1" applyAlignment="1">
      <alignment horizontal="center" vertical="center"/>
    </xf>
    <xf numFmtId="0" fontId="21" fillId="3" borderId="9" xfId="0"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15" fillId="0" borderId="0" xfId="0" applyFont="1" applyAlignment="1">
      <alignment horizontal="center" vertical="center"/>
    </xf>
    <xf numFmtId="0" fontId="3" fillId="0" borderId="1" xfId="0" applyFont="1" applyBorder="1" applyAlignment="1">
      <alignment horizontal="center" vertical="top" wrapText="1"/>
    </xf>
    <xf numFmtId="0" fontId="3" fillId="0" borderId="2" xfId="0" applyFont="1" applyBorder="1" applyAlignment="1">
      <alignment horizontal="center" vertical="top" wrapText="1"/>
    </xf>
    <xf numFmtId="0" fontId="3" fillId="0" borderId="3" xfId="0" applyFont="1" applyBorder="1" applyAlignment="1">
      <alignment horizontal="center" vertical="top" wrapText="1"/>
    </xf>
    <xf numFmtId="0" fontId="3" fillId="0" borderId="4" xfId="0" applyFont="1" applyBorder="1" applyAlignment="1">
      <alignment horizontal="center" vertical="top" wrapText="1"/>
    </xf>
    <xf numFmtId="0" fontId="3" fillId="0" borderId="0" xfId="0" applyFont="1" applyAlignment="1">
      <alignment horizontal="center" vertical="top" wrapText="1"/>
    </xf>
    <xf numFmtId="0" fontId="3" fillId="0" borderId="6" xfId="0" applyFont="1" applyBorder="1" applyAlignment="1">
      <alignment horizontal="center" vertical="top" wrapText="1"/>
    </xf>
    <xf numFmtId="0" fontId="3" fillId="0" borderId="9" xfId="0" applyFont="1" applyBorder="1" applyAlignment="1">
      <alignment horizontal="center" vertical="top" wrapText="1"/>
    </xf>
    <xf numFmtId="0" fontId="3" fillId="0" borderId="10" xfId="0" applyFont="1" applyBorder="1" applyAlignment="1">
      <alignment horizontal="center" vertical="top" wrapText="1"/>
    </xf>
    <xf numFmtId="0" fontId="3" fillId="0" borderId="11" xfId="0" applyFont="1" applyBorder="1" applyAlignment="1">
      <alignment horizontal="center" vertical="top" wrapText="1"/>
    </xf>
    <xf numFmtId="0" fontId="20" fillId="2" borderId="1" xfId="0" applyFont="1" applyFill="1" applyBorder="1" applyAlignment="1">
      <alignment horizontal="center" vertical="center"/>
    </xf>
    <xf numFmtId="0" fontId="20" fillId="2" borderId="2" xfId="0" applyFont="1" applyFill="1" applyBorder="1" applyAlignment="1">
      <alignment horizontal="center" vertical="center"/>
    </xf>
    <xf numFmtId="0" fontId="20" fillId="2" borderId="3" xfId="0" applyFont="1" applyFill="1" applyBorder="1" applyAlignment="1">
      <alignment horizontal="center" vertical="center"/>
    </xf>
    <xf numFmtId="0" fontId="20" fillId="2" borderId="9" xfId="0" applyFont="1" applyFill="1" applyBorder="1" applyAlignment="1">
      <alignment horizontal="center" vertical="center"/>
    </xf>
    <xf numFmtId="0" fontId="20" fillId="2" borderId="10" xfId="0" applyFont="1" applyFill="1" applyBorder="1" applyAlignment="1">
      <alignment horizontal="center" vertical="center"/>
    </xf>
    <xf numFmtId="0" fontId="20" fillId="2" borderId="11" xfId="0" applyFont="1" applyFill="1" applyBorder="1" applyAlignment="1">
      <alignment horizontal="center" vertical="center"/>
    </xf>
    <xf numFmtId="0" fontId="12" fillId="4" borderId="13" xfId="0" applyFont="1" applyFill="1" applyBorder="1" applyAlignment="1">
      <alignment horizontal="center" vertical="center"/>
    </xf>
    <xf numFmtId="0" fontId="12" fillId="4" borderId="15" xfId="0" applyFont="1" applyFill="1" applyBorder="1" applyAlignment="1">
      <alignment horizontal="center" vertical="center"/>
    </xf>
    <xf numFmtId="0" fontId="12" fillId="4" borderId="14" xfId="0" applyFont="1" applyFill="1" applyBorder="1" applyAlignment="1">
      <alignment horizontal="center" vertical="center"/>
    </xf>
    <xf numFmtId="0" fontId="12" fillId="4" borderId="1" xfId="0" applyFont="1" applyFill="1" applyBorder="1" applyAlignment="1">
      <alignment horizontal="center" vertical="center"/>
    </xf>
    <xf numFmtId="0" fontId="12" fillId="4" borderId="2" xfId="0" applyFont="1" applyFill="1" applyBorder="1" applyAlignment="1">
      <alignment horizontal="center" vertical="center"/>
    </xf>
    <xf numFmtId="0" fontId="12" fillId="4" borderId="3" xfId="0" applyFont="1" applyFill="1" applyBorder="1" applyAlignment="1">
      <alignment horizontal="center" vertical="center"/>
    </xf>
    <xf numFmtId="0" fontId="13" fillId="2" borderId="1" xfId="0" applyFont="1" applyFill="1" applyBorder="1" applyAlignment="1">
      <alignment horizontal="center" vertical="center"/>
    </xf>
    <xf numFmtId="0" fontId="13" fillId="2" borderId="2" xfId="0" applyFont="1" applyFill="1" applyBorder="1" applyAlignment="1">
      <alignment horizontal="center" vertical="center"/>
    </xf>
    <xf numFmtId="0" fontId="13" fillId="2" borderId="3" xfId="0" applyFont="1" applyFill="1" applyBorder="1" applyAlignment="1">
      <alignment horizontal="center" vertical="center"/>
    </xf>
    <xf numFmtId="0" fontId="13" fillId="2" borderId="4" xfId="0" applyFont="1" applyFill="1" applyBorder="1" applyAlignment="1">
      <alignment horizontal="center" vertical="center"/>
    </xf>
    <xf numFmtId="0" fontId="13" fillId="2" borderId="0" xfId="0" applyFont="1" applyFill="1" applyAlignment="1">
      <alignment horizontal="center" vertical="center"/>
    </xf>
    <xf numFmtId="0" fontId="13" fillId="2" borderId="6" xfId="0" applyFont="1" applyFill="1" applyBorder="1" applyAlignment="1">
      <alignment horizontal="center" vertical="center"/>
    </xf>
    <xf numFmtId="0" fontId="13" fillId="2" borderId="9" xfId="0"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0" xfId="0" applyFont="1" applyFill="1" applyAlignment="1">
      <alignment horizontal="center" vertical="center"/>
    </xf>
    <xf numFmtId="0" fontId="12" fillId="3" borderId="6"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5" xfId="0" applyFont="1" applyFill="1" applyBorder="1" applyAlignment="1">
      <alignment horizontal="center" vertical="center"/>
    </xf>
    <xf numFmtId="0" fontId="12" fillId="3" borderId="8" xfId="0" applyFont="1" applyFill="1" applyBorder="1" applyAlignment="1">
      <alignment horizontal="center" vertical="center"/>
    </xf>
    <xf numFmtId="0" fontId="12" fillId="4" borderId="12" xfId="0" applyFont="1" applyFill="1" applyBorder="1" applyAlignment="1">
      <alignment horizontal="center" vertical="center"/>
    </xf>
    <xf numFmtId="0" fontId="20" fillId="2" borderId="0" xfId="0" applyFont="1" applyFill="1" applyAlignment="1">
      <alignment horizontal="center" vertical="center"/>
    </xf>
    <xf numFmtId="0" fontId="20" fillId="2" borderId="13" xfId="0" applyFont="1" applyFill="1" applyBorder="1" applyAlignment="1">
      <alignment horizontal="center" vertical="center"/>
    </xf>
    <xf numFmtId="0" fontId="20" fillId="2" borderId="14" xfId="0" applyFont="1" applyFill="1" applyBorder="1" applyAlignment="1">
      <alignment horizontal="center" vertical="center"/>
    </xf>
    <xf numFmtId="0" fontId="20" fillId="2" borderId="15" xfId="0" applyFont="1" applyFill="1" applyBorder="1" applyAlignment="1">
      <alignment horizontal="center" vertical="center"/>
    </xf>
    <xf numFmtId="44" fontId="12" fillId="4" borderId="13" xfId="1" applyFont="1" applyFill="1" applyBorder="1" applyAlignment="1">
      <alignment horizontal="center" vertical="center"/>
    </xf>
    <xf numFmtId="44" fontId="12" fillId="4" borderId="14" xfId="1" applyFont="1" applyFill="1" applyBorder="1" applyAlignment="1">
      <alignment horizontal="center" vertical="center"/>
    </xf>
    <xf numFmtId="44" fontId="12" fillId="4" borderId="15" xfId="1" applyFont="1" applyFill="1" applyBorder="1" applyAlignment="1">
      <alignment horizontal="center" vertical="center"/>
    </xf>
    <xf numFmtId="0" fontId="12" fillId="3" borderId="12" xfId="0" applyFont="1" applyFill="1" applyBorder="1" applyAlignment="1">
      <alignment horizontal="center" vertical="center"/>
    </xf>
    <xf numFmtId="44" fontId="12" fillId="4" borderId="1" xfId="1" applyFont="1" applyFill="1" applyBorder="1" applyAlignment="1">
      <alignment horizontal="center" vertical="center"/>
    </xf>
    <xf numFmtId="44" fontId="12" fillId="4" borderId="2" xfId="1" applyFont="1" applyFill="1" applyBorder="1" applyAlignment="1">
      <alignment horizontal="center" vertical="center"/>
    </xf>
    <xf numFmtId="44" fontId="12" fillId="4" borderId="3" xfId="1" applyFont="1" applyFill="1" applyBorder="1" applyAlignment="1">
      <alignment horizontal="center" vertical="center"/>
    </xf>
    <xf numFmtId="0" fontId="12" fillId="3" borderId="13" xfId="0" applyFont="1" applyFill="1" applyBorder="1" applyAlignment="1">
      <alignment horizontal="center" vertical="center"/>
    </xf>
    <xf numFmtId="0" fontId="12" fillId="3" borderId="14" xfId="0" applyFont="1" applyFill="1" applyBorder="1" applyAlignment="1">
      <alignment horizontal="center" vertical="center"/>
    </xf>
    <xf numFmtId="44" fontId="12" fillId="3" borderId="5" xfId="1" applyFont="1" applyFill="1" applyBorder="1" applyAlignment="1">
      <alignment horizontal="center" vertical="center"/>
    </xf>
    <xf numFmtId="44" fontId="12" fillId="3" borderId="8" xfId="1" applyFont="1" applyFill="1" applyBorder="1" applyAlignment="1">
      <alignment horizontal="center" vertical="center"/>
    </xf>
    <xf numFmtId="0" fontId="12" fillId="3" borderId="1" xfId="0" applyFont="1" applyFill="1" applyBorder="1" applyAlignment="1">
      <alignment horizontal="left" vertical="center"/>
    </xf>
    <xf numFmtId="0" fontId="12" fillId="3" borderId="2" xfId="0" applyFont="1" applyFill="1" applyBorder="1" applyAlignment="1">
      <alignment horizontal="left" vertical="center"/>
    </xf>
    <xf numFmtId="0" fontId="12" fillId="3" borderId="3" xfId="0" applyFont="1" applyFill="1" applyBorder="1" applyAlignment="1">
      <alignment horizontal="left" vertical="center"/>
    </xf>
    <xf numFmtId="0" fontId="12" fillId="3" borderId="9" xfId="0" applyFont="1" applyFill="1" applyBorder="1" applyAlignment="1">
      <alignment horizontal="left" vertical="center"/>
    </xf>
    <xf numFmtId="0" fontId="12" fillId="3" borderId="10" xfId="0" applyFont="1" applyFill="1" applyBorder="1" applyAlignment="1">
      <alignment horizontal="left" vertical="center"/>
    </xf>
    <xf numFmtId="0" fontId="12" fillId="3" borderId="11" xfId="0" applyFont="1" applyFill="1" applyBorder="1" applyAlignment="1">
      <alignment horizontal="left" vertical="center"/>
    </xf>
    <xf numFmtId="0" fontId="16" fillId="4" borderId="1" xfId="0" applyFont="1" applyFill="1" applyBorder="1" applyAlignment="1">
      <alignment horizontal="center" vertical="center"/>
    </xf>
    <xf numFmtId="0" fontId="16" fillId="4" borderId="2" xfId="0" applyFont="1" applyFill="1" applyBorder="1" applyAlignment="1">
      <alignment horizontal="center" vertical="center"/>
    </xf>
    <xf numFmtId="0" fontId="16" fillId="0" borderId="1" xfId="0" applyFont="1" applyBorder="1" applyAlignment="1">
      <alignment horizontal="center" vertical="center"/>
    </xf>
    <xf numFmtId="0" fontId="16" fillId="0" borderId="2" xfId="0" applyFont="1" applyBorder="1" applyAlignment="1">
      <alignment horizontal="center" vertical="center"/>
    </xf>
    <xf numFmtId="0" fontId="16" fillId="0" borderId="3" xfId="0" applyFont="1" applyBorder="1" applyAlignment="1">
      <alignment horizontal="center" vertical="center"/>
    </xf>
    <xf numFmtId="0" fontId="16" fillId="0" borderId="4" xfId="0" applyFont="1" applyBorder="1" applyAlignment="1">
      <alignment horizontal="center" vertical="center"/>
    </xf>
    <xf numFmtId="0" fontId="16" fillId="0" borderId="0" xfId="0" applyFont="1" applyAlignment="1">
      <alignment horizontal="center" vertical="center"/>
    </xf>
    <xf numFmtId="0" fontId="16" fillId="0" borderId="6" xfId="0" applyFont="1" applyBorder="1" applyAlignment="1">
      <alignment horizontal="center" vertical="center"/>
    </xf>
    <xf numFmtId="0" fontId="16" fillId="0" borderId="9" xfId="0" applyFont="1" applyBorder="1" applyAlignment="1">
      <alignment horizontal="center" vertical="center"/>
    </xf>
    <xf numFmtId="0" fontId="16" fillId="0" borderId="10" xfId="0" applyFont="1" applyBorder="1" applyAlignment="1">
      <alignment horizontal="center" vertical="center"/>
    </xf>
    <xf numFmtId="0" fontId="16" fillId="0" borderId="11" xfId="0" applyFont="1" applyBorder="1" applyAlignment="1">
      <alignment horizontal="center" vertical="center"/>
    </xf>
    <xf numFmtId="0" fontId="12" fillId="4" borderId="19" xfId="0" applyFont="1" applyFill="1" applyBorder="1" applyAlignment="1">
      <alignment vertical="center" wrapText="1"/>
    </xf>
    <xf numFmtId="0" fontId="12" fillId="4" borderId="20" xfId="0" applyFont="1" applyFill="1" applyBorder="1" applyAlignment="1">
      <alignment vertical="center"/>
    </xf>
    <xf numFmtId="0" fontId="12" fillId="4" borderId="21" xfId="0" applyFont="1" applyFill="1" applyBorder="1" applyAlignment="1">
      <alignment vertical="center"/>
    </xf>
    <xf numFmtId="0" fontId="16" fillId="4" borderId="3" xfId="0" applyFont="1" applyFill="1" applyBorder="1" applyAlignment="1">
      <alignment horizontal="center" vertical="center"/>
    </xf>
    <xf numFmtId="0" fontId="16" fillId="4" borderId="9" xfId="0" applyFont="1" applyFill="1" applyBorder="1" applyAlignment="1">
      <alignment horizontal="center" vertical="center"/>
    </xf>
    <xf numFmtId="0" fontId="16" fillId="4" borderId="10" xfId="0" applyFont="1" applyFill="1" applyBorder="1" applyAlignment="1">
      <alignment horizontal="center" vertical="center"/>
    </xf>
    <xf numFmtId="0" fontId="16" fillId="4" borderId="11" xfId="0" applyFont="1" applyFill="1" applyBorder="1" applyAlignment="1">
      <alignment horizontal="center" vertical="center"/>
    </xf>
    <xf numFmtId="16" fontId="16" fillId="4" borderId="1" xfId="0" applyNumberFormat="1" applyFont="1" applyFill="1" applyBorder="1" applyAlignment="1">
      <alignment horizontal="center" vertical="center"/>
    </xf>
    <xf numFmtId="16" fontId="16" fillId="4" borderId="2" xfId="0" applyNumberFormat="1" applyFont="1" applyFill="1" applyBorder="1" applyAlignment="1">
      <alignment horizontal="center" vertical="center"/>
    </xf>
    <xf numFmtId="16" fontId="16" fillId="4" borderId="3" xfId="0" applyNumberFormat="1" applyFont="1" applyFill="1" applyBorder="1" applyAlignment="1">
      <alignment horizontal="center" vertical="center"/>
    </xf>
    <xf numFmtId="16" fontId="16" fillId="4" borderId="10" xfId="0" applyNumberFormat="1" applyFont="1" applyFill="1" applyBorder="1" applyAlignment="1">
      <alignment horizontal="center" vertical="center"/>
    </xf>
    <xf numFmtId="16" fontId="16" fillId="4" borderId="11" xfId="0" applyNumberFormat="1" applyFont="1" applyFill="1" applyBorder="1" applyAlignment="1">
      <alignment horizontal="center" vertical="center"/>
    </xf>
    <xf numFmtId="0" fontId="15" fillId="2" borderId="5" xfId="0" applyFont="1" applyFill="1" applyBorder="1" applyAlignment="1">
      <alignment horizontal="center" vertical="center"/>
    </xf>
    <xf numFmtId="0" fontId="15" fillId="2" borderId="7" xfId="0" applyFont="1" applyFill="1" applyBorder="1" applyAlignment="1">
      <alignment horizontal="center" vertical="center"/>
    </xf>
    <xf numFmtId="0" fontId="15" fillId="2" borderId="8" xfId="0" applyFont="1" applyFill="1" applyBorder="1" applyAlignment="1">
      <alignment horizontal="center" vertical="center"/>
    </xf>
    <xf numFmtId="0" fontId="20" fillId="2" borderId="12" xfId="0" applyFont="1" applyFill="1" applyBorder="1" applyAlignment="1">
      <alignment horizontal="center" vertical="center"/>
    </xf>
    <xf numFmtId="0" fontId="13" fillId="2" borderId="13" xfId="0" applyFont="1" applyFill="1" applyBorder="1" applyAlignment="1">
      <alignment horizontal="center" vertical="center"/>
    </xf>
    <xf numFmtId="0" fontId="13" fillId="2" borderId="14" xfId="0" applyFont="1" applyFill="1" applyBorder="1" applyAlignment="1">
      <alignment horizontal="center" vertical="center"/>
    </xf>
    <xf numFmtId="0" fontId="13" fillId="2" borderId="15" xfId="0" applyFont="1" applyFill="1" applyBorder="1" applyAlignment="1">
      <alignment horizontal="center" vertical="center"/>
    </xf>
    <xf numFmtId="0" fontId="13" fillId="2" borderId="12" xfId="0" applyFont="1" applyFill="1" applyBorder="1" applyAlignment="1">
      <alignment horizontal="center" vertical="center"/>
    </xf>
    <xf numFmtId="0" fontId="12" fillId="3" borderId="16" xfId="0" applyFont="1" applyFill="1" applyBorder="1" applyAlignment="1">
      <alignment vertical="center"/>
    </xf>
    <xf numFmtId="0" fontId="12" fillId="3" borderId="17" xfId="0" applyFont="1" applyFill="1" applyBorder="1" applyAlignment="1">
      <alignment vertical="center"/>
    </xf>
    <xf numFmtId="0" fontId="12" fillId="3" borderId="18" xfId="0" applyFont="1" applyFill="1" applyBorder="1" applyAlignment="1">
      <alignment vertical="center"/>
    </xf>
    <xf numFmtId="0" fontId="12" fillId="4" borderId="20" xfId="0" applyFont="1" applyFill="1" applyBorder="1" applyAlignment="1">
      <alignment vertical="center" wrapText="1"/>
    </xf>
    <xf numFmtId="0" fontId="12" fillId="4" borderId="21" xfId="0" applyFont="1" applyFill="1" applyBorder="1" applyAlignment="1">
      <alignment vertical="center" wrapText="1"/>
    </xf>
    <xf numFmtId="0" fontId="11" fillId="0" borderId="0" xfId="0" applyFont="1" applyAlignment="1">
      <alignment horizontal="center" vertical="center" wrapText="1"/>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12" fillId="4" borderId="4" xfId="0" applyFont="1" applyFill="1" applyBorder="1" applyAlignment="1">
      <alignment horizontal="left" vertical="center"/>
    </xf>
    <xf numFmtId="0" fontId="12" fillId="4" borderId="0" xfId="0" applyFont="1" applyFill="1" applyAlignment="1">
      <alignment horizontal="left" vertical="center"/>
    </xf>
    <xf numFmtId="0" fontId="12" fillId="4" borderId="6" xfId="0" applyFont="1" applyFill="1" applyBorder="1" applyAlignment="1">
      <alignment horizontal="left" vertical="center"/>
    </xf>
    <xf numFmtId="0" fontId="3" fillId="0" borderId="4" xfId="0" applyFont="1" applyBorder="1" applyAlignment="1">
      <alignment horizontal="left" vertical="center"/>
    </xf>
    <xf numFmtId="0" fontId="3" fillId="0" borderId="0" xfId="0" applyFont="1" applyAlignment="1">
      <alignment horizontal="left" vertical="center"/>
    </xf>
    <xf numFmtId="0" fontId="3" fillId="0" borderId="6" xfId="0" applyFont="1" applyBorder="1" applyAlignment="1">
      <alignment horizontal="left" vertical="center"/>
    </xf>
    <xf numFmtId="0" fontId="12" fillId="4" borderId="9" xfId="0" applyFont="1" applyFill="1" applyBorder="1" applyAlignment="1">
      <alignment horizontal="left" vertical="center"/>
    </xf>
    <xf numFmtId="0" fontId="12" fillId="4" borderId="10" xfId="0" applyFont="1" applyFill="1" applyBorder="1" applyAlignment="1">
      <alignment horizontal="left" vertical="center"/>
    </xf>
    <xf numFmtId="0" fontId="12" fillId="4" borderId="11" xfId="0" applyFont="1" applyFill="1" applyBorder="1" applyAlignment="1">
      <alignment horizontal="left" vertical="center"/>
    </xf>
    <xf numFmtId="0" fontId="3" fillId="0" borderId="9" xfId="0" applyFont="1" applyBorder="1" applyAlignment="1">
      <alignment horizontal="left" vertical="center"/>
    </xf>
    <xf numFmtId="0" fontId="3" fillId="0" borderId="10" xfId="0" applyFont="1" applyBorder="1" applyAlignment="1">
      <alignment horizontal="left" vertical="center"/>
    </xf>
    <xf numFmtId="0" fontId="3" fillId="0" borderId="11" xfId="0" applyFont="1" applyBorder="1" applyAlignment="1">
      <alignment horizontal="left" vertical="center"/>
    </xf>
    <xf numFmtId="0" fontId="16" fillId="7" borderId="7" xfId="0" applyFont="1" applyFill="1" applyBorder="1" applyAlignment="1">
      <alignment horizontal="center" vertical="center"/>
    </xf>
    <xf numFmtId="0" fontId="16" fillId="7" borderId="8" xfId="0" applyFont="1" applyFill="1" applyBorder="1" applyAlignment="1">
      <alignment horizontal="center" vertical="center"/>
    </xf>
    <xf numFmtId="0" fontId="5" fillId="0" borderId="4" xfId="0" applyFont="1" applyBorder="1" applyAlignment="1">
      <alignment horizontal="left" vertical="center"/>
    </xf>
    <xf numFmtId="0" fontId="5" fillId="0" borderId="6" xfId="0" applyFont="1" applyBorder="1" applyAlignment="1">
      <alignment horizontal="left" vertical="center"/>
    </xf>
    <xf numFmtId="0" fontId="11" fillId="2" borderId="12" xfId="0" applyFont="1" applyFill="1" applyBorder="1" applyAlignment="1">
      <alignment horizontal="center" vertical="center" wrapText="1"/>
    </xf>
    <xf numFmtId="16" fontId="16" fillId="4" borderId="9" xfId="0" applyNumberFormat="1" applyFont="1" applyFill="1" applyBorder="1" applyAlignment="1">
      <alignment horizontal="center" vertical="center"/>
    </xf>
    <xf numFmtId="0" fontId="16" fillId="4" borderId="4" xfId="0" applyFont="1" applyFill="1" applyBorder="1" applyAlignment="1">
      <alignment horizontal="center" vertical="center"/>
    </xf>
    <xf numFmtId="0" fontId="16" fillId="4" borderId="0" xfId="0" applyFont="1" applyFill="1" applyAlignment="1">
      <alignment horizontal="center" vertical="center"/>
    </xf>
    <xf numFmtId="0" fontId="34" fillId="3" borderId="12" xfId="0" applyFont="1" applyFill="1" applyBorder="1" applyAlignment="1">
      <alignment horizontal="center" vertical="center"/>
    </xf>
    <xf numFmtId="0" fontId="3" fillId="0" borderId="7" xfId="0" applyFont="1" applyBorder="1" applyAlignment="1">
      <alignment horizontal="center" vertical="center"/>
    </xf>
    <xf numFmtId="0" fontId="3" fillId="0" borderId="4" xfId="0" applyFont="1" applyBorder="1" applyAlignment="1">
      <alignment horizontal="center" vertical="center"/>
    </xf>
    <xf numFmtId="0" fontId="3" fillId="0" borderId="6" xfId="0" applyFont="1" applyBorder="1" applyAlignment="1">
      <alignment horizontal="center" vertical="center"/>
    </xf>
    <xf numFmtId="0" fontId="3" fillId="0" borderId="5" xfId="0" applyFont="1" applyBorder="1" applyAlignment="1">
      <alignment horizontal="center" vertical="center"/>
    </xf>
    <xf numFmtId="0" fontId="3" fillId="5" borderId="7"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0" xfId="0" applyFont="1" applyFill="1" applyAlignment="1">
      <alignment horizontal="center" vertical="center"/>
    </xf>
    <xf numFmtId="0" fontId="3" fillId="5" borderId="6" xfId="0" applyFont="1" applyFill="1" applyBorder="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21" fillId="3" borderId="5" xfId="0" applyFont="1" applyFill="1" applyBorder="1" applyAlignment="1">
      <alignment horizontal="center" vertical="center" wrapText="1"/>
    </xf>
    <xf numFmtId="0" fontId="21" fillId="3" borderId="8" xfId="0" applyFont="1" applyFill="1" applyBorder="1" applyAlignment="1">
      <alignment horizontal="center" vertical="center" wrapText="1"/>
    </xf>
    <xf numFmtId="0" fontId="21" fillId="8" borderId="1" xfId="0" applyFont="1" applyFill="1" applyBorder="1" applyAlignment="1">
      <alignment horizontal="center" vertical="center"/>
    </xf>
    <xf numFmtId="0" fontId="21" fillId="8" borderId="2" xfId="0" applyFont="1" applyFill="1" applyBorder="1" applyAlignment="1">
      <alignment horizontal="center" vertical="center"/>
    </xf>
    <xf numFmtId="0" fontId="21" fillId="8" borderId="3" xfId="0" applyFont="1" applyFill="1" applyBorder="1" applyAlignment="1">
      <alignment horizontal="center" vertical="center"/>
    </xf>
    <xf numFmtId="0" fontId="21" fillId="8" borderId="9" xfId="0" applyFont="1" applyFill="1" applyBorder="1" applyAlignment="1">
      <alignment horizontal="center" vertical="center"/>
    </xf>
    <xf numFmtId="0" fontId="21" fillId="8" borderId="10" xfId="0" applyFont="1" applyFill="1" applyBorder="1" applyAlignment="1">
      <alignment horizontal="center" vertical="center"/>
    </xf>
    <xf numFmtId="0" fontId="21" fillId="8" borderId="11" xfId="0" applyFont="1" applyFill="1" applyBorder="1" applyAlignment="1">
      <alignment horizontal="center" vertical="center"/>
    </xf>
    <xf numFmtId="0" fontId="21" fillId="7" borderId="5" xfId="0" applyFont="1" applyFill="1" applyBorder="1" applyAlignment="1">
      <alignment horizontal="center" vertical="center"/>
    </xf>
    <xf numFmtId="0" fontId="21" fillId="7" borderId="8" xfId="0" applyFont="1" applyFill="1" applyBorder="1" applyAlignment="1">
      <alignment horizontal="center" vertical="center"/>
    </xf>
    <xf numFmtId="0" fontId="21" fillId="8" borderId="5" xfId="0" applyFont="1" applyFill="1" applyBorder="1" applyAlignment="1">
      <alignment horizontal="center" vertical="center"/>
    </xf>
    <xf numFmtId="0" fontId="21" fillId="8" borderId="8" xfId="0" applyFont="1" applyFill="1" applyBorder="1" applyAlignment="1">
      <alignment horizontal="center" vertical="center"/>
    </xf>
    <xf numFmtId="0" fontId="21" fillId="3" borderId="13" xfId="0" applyFont="1" applyFill="1" applyBorder="1" applyAlignment="1">
      <alignment horizontal="center" vertical="center"/>
    </xf>
    <xf numFmtId="0" fontId="21" fillId="3" borderId="14" xfId="0" applyFont="1" applyFill="1" applyBorder="1" applyAlignment="1">
      <alignment horizontal="center" vertical="center"/>
    </xf>
    <xf numFmtId="0" fontId="12" fillId="4" borderId="1" xfId="1" applyNumberFormat="1" applyFont="1" applyFill="1" applyBorder="1" applyAlignment="1">
      <alignment horizontal="center" vertical="center"/>
    </xf>
    <xf numFmtId="0" fontId="12" fillId="4" borderId="2" xfId="1" applyNumberFormat="1" applyFont="1" applyFill="1" applyBorder="1" applyAlignment="1">
      <alignment horizontal="center" vertical="center"/>
    </xf>
    <xf numFmtId="0" fontId="21" fillId="3" borderId="2" xfId="0" applyFont="1" applyFill="1" applyBorder="1" applyAlignment="1">
      <alignment horizontal="center" vertical="center"/>
    </xf>
    <xf numFmtId="0" fontId="21" fillId="3" borderId="3" xfId="0" applyFont="1" applyFill="1" applyBorder="1" applyAlignment="1">
      <alignment horizontal="center" vertical="center"/>
    </xf>
    <xf numFmtId="0" fontId="12" fillId="4" borderId="3" xfId="1" applyNumberFormat="1" applyFont="1" applyFill="1" applyBorder="1" applyAlignment="1">
      <alignment horizontal="center" vertical="center"/>
    </xf>
    <xf numFmtId="0" fontId="21" fillId="3" borderId="13" xfId="0" applyFont="1" applyFill="1" applyBorder="1" applyAlignment="1">
      <alignment horizontal="center" vertical="center" wrapText="1"/>
    </xf>
    <xf numFmtId="0" fontId="21" fillId="3" borderId="14" xfId="0" applyFont="1" applyFill="1" applyBorder="1" applyAlignment="1">
      <alignment horizontal="center" vertical="center" wrapText="1"/>
    </xf>
    <xf numFmtId="0" fontId="21" fillId="3" borderId="15" xfId="0" applyFont="1" applyFill="1" applyBorder="1" applyAlignment="1">
      <alignment horizontal="center" vertical="center" wrapText="1"/>
    </xf>
    <xf numFmtId="0" fontId="15" fillId="9" borderId="13" xfId="0" applyFont="1" applyFill="1" applyBorder="1" applyAlignment="1">
      <alignment horizontal="center" vertical="center"/>
    </xf>
    <xf numFmtId="0" fontId="15" fillId="9" borderId="14" xfId="0" applyFont="1" applyFill="1" applyBorder="1" applyAlignment="1">
      <alignment horizontal="center" vertical="center"/>
    </xf>
    <xf numFmtId="0" fontId="15" fillId="9" borderId="15"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15" xfId="0" applyFont="1" applyFill="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11" xfId="0" applyFont="1" applyBorder="1" applyAlignment="1">
      <alignment horizontal="center" vertical="center"/>
    </xf>
    <xf numFmtId="0" fontId="12" fillId="3" borderId="15" xfId="0" applyFont="1" applyFill="1" applyBorder="1" applyAlignment="1">
      <alignment horizontal="center" vertical="center"/>
    </xf>
    <xf numFmtId="0" fontId="11" fillId="2" borderId="13" xfId="0" applyFont="1" applyFill="1" applyBorder="1" applyAlignment="1">
      <alignment horizontal="center" vertical="center"/>
    </xf>
    <xf numFmtId="0" fontId="11" fillId="2" borderId="15" xfId="0" applyFont="1" applyFill="1" applyBorder="1" applyAlignment="1">
      <alignment horizontal="center" vertical="center"/>
    </xf>
    <xf numFmtId="0" fontId="12" fillId="4" borderId="9" xfId="0" applyFont="1" applyFill="1" applyBorder="1" applyAlignment="1">
      <alignment horizontal="center" vertical="center"/>
    </xf>
    <xf numFmtId="0" fontId="12" fillId="4" borderId="10" xfId="0" applyFont="1" applyFill="1" applyBorder="1" applyAlignment="1">
      <alignment horizontal="center" vertical="center"/>
    </xf>
    <xf numFmtId="0" fontId="12" fillId="4" borderId="11" xfId="0" applyFont="1" applyFill="1" applyBorder="1" applyAlignment="1">
      <alignment horizontal="center" vertical="center"/>
    </xf>
    <xf numFmtId="0" fontId="5" fillId="0" borderId="5" xfId="0" applyFont="1" applyBorder="1" applyAlignment="1">
      <alignment horizontal="left" vertical="center"/>
    </xf>
    <xf numFmtId="0" fontId="15" fillId="2" borderId="62" xfId="0" applyFont="1" applyFill="1" applyBorder="1" applyAlignment="1">
      <alignment horizontal="center" vertical="center"/>
    </xf>
    <xf numFmtId="0" fontId="15" fillId="2" borderId="63" xfId="0" applyFont="1" applyFill="1" applyBorder="1" applyAlignment="1">
      <alignment horizontal="center" vertical="center"/>
    </xf>
    <xf numFmtId="0" fontId="15" fillId="2" borderId="64" xfId="0" applyFont="1" applyFill="1" applyBorder="1" applyAlignment="1">
      <alignment horizontal="center" vertical="center"/>
    </xf>
    <xf numFmtId="44" fontId="28" fillId="2" borderId="46" xfId="1" applyFont="1" applyFill="1" applyBorder="1" applyAlignment="1">
      <alignment horizontal="center" vertical="center"/>
    </xf>
    <xf numFmtId="44" fontId="28" fillId="2" borderId="47" xfId="1" applyFont="1" applyFill="1" applyBorder="1" applyAlignment="1">
      <alignment horizontal="center" vertical="center"/>
    </xf>
    <xf numFmtId="44" fontId="28" fillId="2" borderId="48" xfId="1" applyFont="1" applyFill="1" applyBorder="1" applyAlignment="1">
      <alignment horizontal="center" vertical="center"/>
    </xf>
    <xf numFmtId="44" fontId="28" fillId="2" borderId="49" xfId="1" applyFont="1" applyFill="1" applyBorder="1" applyAlignment="1">
      <alignment horizontal="center" vertical="center"/>
    </xf>
    <xf numFmtId="44" fontId="28" fillId="2" borderId="0" xfId="1" applyFont="1" applyFill="1" applyBorder="1" applyAlignment="1">
      <alignment horizontal="center" vertical="center"/>
    </xf>
    <xf numFmtId="44" fontId="28" fillId="2" borderId="50" xfId="1" applyFont="1" applyFill="1" applyBorder="1" applyAlignment="1">
      <alignment horizontal="center" vertical="center"/>
    </xf>
    <xf numFmtId="44" fontId="28" fillId="2" borderId="51" xfId="1" applyFont="1" applyFill="1" applyBorder="1" applyAlignment="1">
      <alignment horizontal="center" vertical="center"/>
    </xf>
    <xf numFmtId="44" fontId="28" fillId="2" borderId="53" xfId="1" applyFont="1" applyFill="1" applyBorder="1" applyAlignment="1">
      <alignment horizontal="center" vertical="center"/>
    </xf>
    <xf numFmtId="44" fontId="28" fillId="2" borderId="52" xfId="1" applyFont="1" applyFill="1" applyBorder="1" applyAlignment="1">
      <alignment horizontal="center" vertical="center"/>
    </xf>
    <xf numFmtId="44" fontId="28" fillId="12" borderId="46" xfId="1" applyFont="1" applyFill="1" applyBorder="1" applyAlignment="1">
      <alignment horizontal="center" vertical="center"/>
    </xf>
    <xf numFmtId="44" fontId="28" fillId="12" borderId="47" xfId="1" applyFont="1" applyFill="1" applyBorder="1" applyAlignment="1">
      <alignment horizontal="center" vertical="center"/>
    </xf>
    <xf numFmtId="44" fontId="28" fillId="12" borderId="48" xfId="1" applyFont="1" applyFill="1" applyBorder="1" applyAlignment="1">
      <alignment horizontal="center" vertical="center"/>
    </xf>
    <xf numFmtId="44" fontId="28" fillId="12" borderId="49" xfId="1" applyFont="1" applyFill="1" applyBorder="1" applyAlignment="1">
      <alignment horizontal="center" vertical="center"/>
    </xf>
    <xf numFmtId="44" fontId="28" fillId="12" borderId="0" xfId="1" applyFont="1" applyFill="1" applyBorder="1" applyAlignment="1">
      <alignment horizontal="center" vertical="center"/>
    </xf>
    <xf numFmtId="44" fontId="28" fillId="12" borderId="50" xfId="1" applyFont="1" applyFill="1" applyBorder="1" applyAlignment="1">
      <alignment horizontal="center" vertical="center"/>
    </xf>
    <xf numFmtId="44" fontId="28" fillId="12" borderId="51" xfId="1" applyFont="1" applyFill="1" applyBorder="1" applyAlignment="1">
      <alignment horizontal="center" vertical="center"/>
    </xf>
    <xf numFmtId="44" fontId="28" fillId="12" borderId="53" xfId="1" applyFont="1" applyFill="1" applyBorder="1" applyAlignment="1">
      <alignment horizontal="center" vertical="center"/>
    </xf>
    <xf numFmtId="44" fontId="28" fillId="12" borderId="52" xfId="1" applyFont="1" applyFill="1" applyBorder="1" applyAlignment="1">
      <alignment horizontal="center" vertical="center"/>
    </xf>
    <xf numFmtId="167" fontId="28" fillId="12" borderId="46" xfId="4" applyNumberFormat="1" applyFont="1" applyFill="1" applyBorder="1" applyAlignment="1">
      <alignment horizontal="center" vertical="center"/>
    </xf>
    <xf numFmtId="167" fontId="28" fillId="12" borderId="47" xfId="4" applyNumberFormat="1" applyFont="1" applyFill="1" applyBorder="1" applyAlignment="1">
      <alignment horizontal="center" vertical="center"/>
    </xf>
    <xf numFmtId="167" fontId="28" fillId="12" borderId="49" xfId="4" applyNumberFormat="1" applyFont="1" applyFill="1" applyBorder="1" applyAlignment="1">
      <alignment horizontal="center" vertical="center"/>
    </xf>
    <xf numFmtId="167" fontId="28" fillId="12" borderId="0" xfId="4" applyNumberFormat="1" applyFont="1" applyFill="1" applyBorder="1" applyAlignment="1">
      <alignment horizontal="center" vertical="center"/>
    </xf>
    <xf numFmtId="167" fontId="28" fillId="12" borderId="51" xfId="4" applyNumberFormat="1" applyFont="1" applyFill="1" applyBorder="1" applyAlignment="1">
      <alignment horizontal="center" vertical="center"/>
    </xf>
    <xf numFmtId="167" fontId="28" fillId="12" borderId="53" xfId="4" applyNumberFormat="1" applyFont="1" applyFill="1" applyBorder="1" applyAlignment="1">
      <alignment horizontal="center" vertical="center"/>
    </xf>
    <xf numFmtId="0" fontId="2" fillId="4" borderId="46" xfId="0" applyFont="1" applyFill="1" applyBorder="1" applyAlignment="1">
      <alignment horizontal="center" vertical="center"/>
    </xf>
    <xf numFmtId="0" fontId="2" fillId="4" borderId="47" xfId="0" applyFont="1" applyFill="1" applyBorder="1" applyAlignment="1">
      <alignment horizontal="center" vertical="center"/>
    </xf>
    <xf numFmtId="0" fontId="2" fillId="4" borderId="48" xfId="0" applyFont="1" applyFill="1" applyBorder="1" applyAlignment="1">
      <alignment horizontal="center" vertical="center"/>
    </xf>
    <xf numFmtId="0" fontId="2" fillId="4" borderId="49" xfId="0" applyFont="1" applyFill="1" applyBorder="1" applyAlignment="1">
      <alignment horizontal="center" vertical="center"/>
    </xf>
    <xf numFmtId="0" fontId="2" fillId="4" borderId="0" xfId="0" applyFont="1" applyFill="1" applyAlignment="1">
      <alignment horizontal="center" vertical="center"/>
    </xf>
    <xf numFmtId="0" fontId="2" fillId="4" borderId="50" xfId="0" applyFont="1" applyFill="1" applyBorder="1" applyAlignment="1">
      <alignment horizontal="center" vertical="center"/>
    </xf>
    <xf numFmtId="0" fontId="2" fillId="4" borderId="51" xfId="0" applyFont="1" applyFill="1" applyBorder="1" applyAlignment="1">
      <alignment horizontal="center" vertical="center"/>
    </xf>
    <xf numFmtId="0" fontId="2" fillId="4" borderId="53" xfId="0" applyFont="1" applyFill="1" applyBorder="1" applyAlignment="1">
      <alignment horizontal="center" vertical="center"/>
    </xf>
    <xf numFmtId="0" fontId="2" fillId="4" borderId="52" xfId="0" applyFont="1" applyFill="1" applyBorder="1" applyAlignment="1">
      <alignment horizontal="center" vertical="center"/>
    </xf>
    <xf numFmtId="10" fontId="28" fillId="12" borderId="46" xfId="2" applyNumberFormat="1" applyFont="1" applyFill="1" applyBorder="1" applyAlignment="1">
      <alignment horizontal="center" vertical="center"/>
    </xf>
    <xf numFmtId="10" fontId="28" fillId="12" borderId="49" xfId="2" applyNumberFormat="1" applyFont="1" applyFill="1" applyBorder="1" applyAlignment="1">
      <alignment horizontal="center" vertical="center"/>
    </xf>
    <xf numFmtId="10" fontId="28" fillId="12" borderId="51" xfId="2" applyNumberFormat="1" applyFont="1" applyFill="1" applyBorder="1" applyAlignment="1">
      <alignment horizontal="center" vertical="center"/>
    </xf>
    <xf numFmtId="9" fontId="28" fillId="12" borderId="46" xfId="2" applyFont="1" applyFill="1" applyBorder="1" applyAlignment="1">
      <alignment horizontal="center" vertical="center"/>
    </xf>
    <xf numFmtId="9" fontId="28" fillId="12" borderId="49" xfId="2" applyFont="1" applyFill="1" applyBorder="1" applyAlignment="1">
      <alignment horizontal="center" vertical="center"/>
    </xf>
    <xf numFmtId="9" fontId="28" fillId="12" borderId="51" xfId="2" applyFont="1" applyFill="1" applyBorder="1" applyAlignment="1">
      <alignment horizontal="center" vertical="center"/>
    </xf>
    <xf numFmtId="0" fontId="16" fillId="15" borderId="46" xfId="0" applyFont="1" applyFill="1" applyBorder="1" applyAlignment="1">
      <alignment horizontal="left" vertical="top" wrapText="1"/>
    </xf>
    <xf numFmtId="0" fontId="16" fillId="15" borderId="47" xfId="0" applyFont="1" applyFill="1" applyBorder="1" applyAlignment="1">
      <alignment horizontal="left" vertical="top"/>
    </xf>
    <xf numFmtId="0" fontId="16" fillId="15" borderId="48" xfId="0" applyFont="1" applyFill="1" applyBorder="1" applyAlignment="1">
      <alignment horizontal="left" vertical="top"/>
    </xf>
    <xf numFmtId="0" fontId="16" fillId="15" borderId="49" xfId="0" applyFont="1" applyFill="1" applyBorder="1" applyAlignment="1">
      <alignment horizontal="left" vertical="top"/>
    </xf>
    <xf numFmtId="0" fontId="16" fillId="15" borderId="0" xfId="0" applyFont="1" applyFill="1" applyAlignment="1">
      <alignment horizontal="left" vertical="top"/>
    </xf>
    <xf numFmtId="0" fontId="16" fillId="15" borderId="50" xfId="0" applyFont="1" applyFill="1" applyBorder="1" applyAlignment="1">
      <alignment horizontal="left" vertical="top"/>
    </xf>
    <xf numFmtId="0" fontId="16" fillId="15" borderId="51" xfId="0" applyFont="1" applyFill="1" applyBorder="1" applyAlignment="1">
      <alignment horizontal="left" vertical="top"/>
    </xf>
    <xf numFmtId="0" fontId="16" fillId="15" borderId="53" xfId="0" applyFont="1" applyFill="1" applyBorder="1" applyAlignment="1">
      <alignment horizontal="left" vertical="top"/>
    </xf>
    <xf numFmtId="0" fontId="16" fillId="15" borderId="52" xfId="0" applyFont="1" applyFill="1" applyBorder="1" applyAlignment="1">
      <alignment horizontal="left" vertical="top"/>
    </xf>
    <xf numFmtId="0" fontId="6" fillId="0" borderId="8" xfId="0" applyFont="1" applyBorder="1" applyAlignment="1">
      <alignment horizontal="left" vertical="center"/>
    </xf>
    <xf numFmtId="0" fontId="2" fillId="4" borderId="46" xfId="0" applyFont="1" applyFill="1" applyBorder="1" applyAlignment="1">
      <alignment horizontal="center" vertical="center" wrapText="1"/>
    </xf>
    <xf numFmtId="0" fontId="2" fillId="4" borderId="47" xfId="0" applyFont="1" applyFill="1" applyBorder="1" applyAlignment="1">
      <alignment horizontal="center" vertical="center" wrapText="1"/>
    </xf>
    <xf numFmtId="0" fontId="2" fillId="4" borderId="48" xfId="0" applyFont="1" applyFill="1" applyBorder="1" applyAlignment="1">
      <alignment horizontal="center" vertical="center" wrapText="1"/>
    </xf>
    <xf numFmtId="0" fontId="2" fillId="4" borderId="49" xfId="0" applyFont="1" applyFill="1" applyBorder="1" applyAlignment="1">
      <alignment horizontal="center" vertical="center" wrapText="1"/>
    </xf>
    <xf numFmtId="0" fontId="2" fillId="4" borderId="0" xfId="0" applyFont="1" applyFill="1" applyAlignment="1">
      <alignment horizontal="center" vertical="center" wrapText="1"/>
    </xf>
    <xf numFmtId="0" fontId="2" fillId="4" borderId="50" xfId="0" applyFont="1" applyFill="1" applyBorder="1" applyAlignment="1">
      <alignment horizontal="center" vertical="center" wrapText="1"/>
    </xf>
    <xf numFmtId="0" fontId="2" fillId="4" borderId="51" xfId="0" applyFont="1" applyFill="1" applyBorder="1" applyAlignment="1">
      <alignment horizontal="center" vertical="center" wrapText="1"/>
    </xf>
    <xf numFmtId="0" fontId="2" fillId="4" borderId="53" xfId="0" applyFont="1" applyFill="1" applyBorder="1" applyAlignment="1">
      <alignment horizontal="center" vertical="center" wrapText="1"/>
    </xf>
    <xf numFmtId="0" fontId="2" fillId="4" borderId="52" xfId="0" applyFont="1" applyFill="1" applyBorder="1" applyAlignment="1">
      <alignment horizontal="center" vertical="center" wrapText="1"/>
    </xf>
    <xf numFmtId="14" fontId="6" fillId="0" borderId="8" xfId="0" applyNumberFormat="1" applyFont="1" applyBorder="1" applyAlignment="1">
      <alignment horizontal="left" vertical="center"/>
    </xf>
    <xf numFmtId="0" fontId="3" fillId="0" borderId="12" xfId="0" applyFont="1" applyBorder="1" applyAlignment="1">
      <alignment horizontal="center"/>
    </xf>
    <xf numFmtId="165" fontId="3" fillId="0" borderId="4" xfId="0" applyNumberFormat="1" applyFont="1" applyBorder="1" applyAlignment="1">
      <alignment horizontal="center" vertical="center"/>
    </xf>
    <xf numFmtId="165" fontId="3" fillId="0" borderId="0" xfId="0" applyNumberFormat="1" applyFont="1" applyAlignment="1">
      <alignment horizontal="center" vertical="center"/>
    </xf>
    <xf numFmtId="165" fontId="3" fillId="0" borderId="6" xfId="0" applyNumberFormat="1" applyFont="1" applyBorder="1" applyAlignment="1">
      <alignment horizontal="center" vertical="center"/>
    </xf>
    <xf numFmtId="165" fontId="3" fillId="0" borderId="9" xfId="0" applyNumberFormat="1" applyFont="1" applyBorder="1" applyAlignment="1">
      <alignment horizontal="center" vertical="center"/>
    </xf>
    <xf numFmtId="165" fontId="3" fillId="0" borderId="10" xfId="0" applyNumberFormat="1" applyFont="1" applyBorder="1" applyAlignment="1">
      <alignment horizontal="center" vertical="center"/>
    </xf>
    <xf numFmtId="165" fontId="3" fillId="0" borderId="11" xfId="0" applyNumberFormat="1" applyFont="1" applyBorder="1" applyAlignment="1">
      <alignment horizontal="center" vertical="center"/>
    </xf>
    <xf numFmtId="165" fontId="12" fillId="7" borderId="13" xfId="0" applyNumberFormat="1" applyFont="1" applyFill="1" applyBorder="1" applyAlignment="1">
      <alignment horizontal="center" vertical="center"/>
    </xf>
    <xf numFmtId="165" fontId="12" fillId="7" borderId="14" xfId="0" applyNumberFormat="1" applyFont="1" applyFill="1" applyBorder="1" applyAlignment="1">
      <alignment horizontal="center" vertical="center"/>
    </xf>
    <xf numFmtId="165" fontId="12" fillId="7" borderId="15" xfId="0" applyNumberFormat="1" applyFont="1" applyFill="1" applyBorder="1" applyAlignment="1">
      <alignment horizontal="center" vertical="center"/>
    </xf>
    <xf numFmtId="0" fontId="12" fillId="7" borderId="13" xfId="0" applyFont="1" applyFill="1" applyBorder="1" applyAlignment="1">
      <alignment horizontal="center" vertical="center"/>
    </xf>
    <xf numFmtId="0" fontId="12" fillId="7" borderId="14" xfId="0" applyFont="1" applyFill="1" applyBorder="1" applyAlignment="1">
      <alignment horizontal="center" vertical="center"/>
    </xf>
    <xf numFmtId="0" fontId="12" fillId="7" borderId="15" xfId="0" applyFont="1" applyFill="1" applyBorder="1" applyAlignment="1">
      <alignment horizontal="center" vertical="center"/>
    </xf>
    <xf numFmtId="165" fontId="3" fillId="0" borderId="1" xfId="0" applyNumberFormat="1" applyFont="1" applyBorder="1" applyAlignment="1">
      <alignment horizontal="center" vertical="center"/>
    </xf>
    <xf numFmtId="165" fontId="3" fillId="0" borderId="2" xfId="0" applyNumberFormat="1" applyFont="1" applyBorder="1" applyAlignment="1">
      <alignment horizontal="center" vertical="center"/>
    </xf>
    <xf numFmtId="165" fontId="3" fillId="0" borderId="3" xfId="0" applyNumberFormat="1" applyFont="1" applyBorder="1" applyAlignment="1">
      <alignment horizontal="center" vertical="center"/>
    </xf>
    <xf numFmtId="0" fontId="0" fillId="6" borderId="28" xfId="0" applyFill="1" applyBorder="1" applyAlignment="1">
      <alignment horizontal="center"/>
    </xf>
    <xf numFmtId="0" fontId="0" fillId="6" borderId="26" xfId="0" applyFill="1" applyBorder="1" applyAlignment="1">
      <alignment horizontal="center"/>
    </xf>
    <xf numFmtId="0" fontId="0" fillId="6" borderId="27" xfId="0" applyFill="1" applyBorder="1" applyAlignment="1">
      <alignment horizontal="center"/>
    </xf>
    <xf numFmtId="0" fontId="0" fillId="0" borderId="28" xfId="0" applyBorder="1" applyAlignment="1">
      <alignment horizontal="center"/>
    </xf>
    <xf numFmtId="0" fontId="0" fillId="0" borderId="26" xfId="0" applyBorder="1" applyAlignment="1">
      <alignment horizontal="center"/>
    </xf>
    <xf numFmtId="0" fontId="0" fillId="0" borderId="45" xfId="0" applyBorder="1" applyAlignment="1">
      <alignment horizontal="center"/>
    </xf>
    <xf numFmtId="44" fontId="0" fillId="6" borderId="26" xfId="1" applyFont="1" applyFill="1" applyBorder="1" applyAlignment="1">
      <alignment horizontal="center"/>
    </xf>
    <xf numFmtId="44" fontId="0" fillId="6" borderId="45" xfId="1" applyFont="1" applyFill="1" applyBorder="1" applyAlignment="1">
      <alignment horizontal="center"/>
    </xf>
    <xf numFmtId="0" fontId="27" fillId="3" borderId="45" xfId="0" applyFont="1" applyFill="1" applyBorder="1" applyAlignment="1">
      <alignment horizontal="left" vertical="center"/>
    </xf>
    <xf numFmtId="0" fontId="3" fillId="6" borderId="19" xfId="1" applyNumberFormat="1" applyFont="1" applyFill="1" applyBorder="1" applyAlignment="1">
      <alignment horizontal="center" vertical="center"/>
    </xf>
    <xf numFmtId="0" fontId="3" fillId="6" borderId="21" xfId="1" applyNumberFormat="1" applyFont="1" applyFill="1" applyBorder="1" applyAlignment="1">
      <alignment horizontal="center" vertical="center"/>
    </xf>
    <xf numFmtId="0" fontId="27" fillId="3" borderId="25" xfId="0" applyFont="1" applyFill="1" applyBorder="1" applyAlignment="1">
      <alignment horizontal="left" vertical="center"/>
    </xf>
    <xf numFmtId="0" fontId="12" fillId="3" borderId="25" xfId="0" applyFont="1" applyFill="1" applyBorder="1" applyAlignment="1">
      <alignment horizontal="center" vertical="center"/>
    </xf>
    <xf numFmtId="0" fontId="27" fillId="3" borderId="16" xfId="0" applyFont="1" applyFill="1" applyBorder="1" applyAlignment="1">
      <alignment horizontal="left" vertical="center"/>
    </xf>
    <xf numFmtId="0" fontId="27" fillId="3" borderId="17" xfId="0" applyFont="1" applyFill="1" applyBorder="1" applyAlignment="1">
      <alignment horizontal="left" vertical="center"/>
    </xf>
    <xf numFmtId="0" fontId="27" fillId="3" borderId="18" xfId="0" applyFont="1" applyFill="1" applyBorder="1" applyAlignment="1">
      <alignment horizontal="left" vertical="center"/>
    </xf>
    <xf numFmtId="0" fontId="26" fillId="0" borderId="0" xfId="0" applyFont="1" applyAlignment="1">
      <alignment vertical="center"/>
    </xf>
    <xf numFmtId="0" fontId="3" fillId="6" borderId="26" xfId="1" applyNumberFormat="1" applyFont="1" applyFill="1" applyBorder="1" applyAlignment="1">
      <alignment horizontal="center" vertical="center"/>
    </xf>
    <xf numFmtId="0" fontId="12" fillId="6" borderId="27" xfId="1" applyNumberFormat="1" applyFont="1" applyFill="1" applyBorder="1" applyAlignment="1">
      <alignment horizontal="center" vertical="center"/>
    </xf>
    <xf numFmtId="0" fontId="3" fillId="6" borderId="0" xfId="1" applyNumberFormat="1" applyFont="1" applyFill="1" applyBorder="1" applyAlignment="1">
      <alignment horizontal="center" vertical="center"/>
    </xf>
    <xf numFmtId="44" fontId="3" fillId="6" borderId="0" xfId="1" applyFont="1" applyFill="1" applyBorder="1" applyAlignment="1">
      <alignment horizontal="center" vertical="center"/>
    </xf>
    <xf numFmtId="0" fontId="26" fillId="0" borderId="26" xfId="0" applyFont="1" applyBorder="1" applyAlignment="1">
      <alignment vertical="center"/>
    </xf>
    <xf numFmtId="0" fontId="26" fillId="3" borderId="12" xfId="0" applyFont="1" applyFill="1" applyBorder="1" applyAlignment="1">
      <alignment vertical="center"/>
    </xf>
    <xf numFmtId="0" fontId="3" fillId="6" borderId="26" xfId="0" applyFont="1" applyFill="1" applyBorder="1" applyAlignment="1">
      <alignment horizontal="center" vertical="center"/>
    </xf>
    <xf numFmtId="0" fontId="26" fillId="0" borderId="27" xfId="0" applyFont="1" applyBorder="1" applyAlignment="1">
      <alignment vertical="center"/>
    </xf>
    <xf numFmtId="0" fontId="27" fillId="0" borderId="26" xfId="0" applyFont="1" applyBorder="1" applyAlignment="1">
      <alignment vertical="center"/>
    </xf>
    <xf numFmtId="0" fontId="27" fillId="0" borderId="27" xfId="0" applyFont="1" applyBorder="1" applyAlignment="1">
      <alignment vertical="center"/>
    </xf>
    <xf numFmtId="0" fontId="3" fillId="6" borderId="27" xfId="0" applyFont="1" applyFill="1" applyBorder="1" applyAlignment="1">
      <alignment horizontal="center" vertical="center"/>
    </xf>
    <xf numFmtId="0" fontId="27" fillId="3" borderId="12" xfId="0" applyFont="1" applyFill="1" applyBorder="1" applyAlignment="1">
      <alignment vertical="center"/>
    </xf>
    <xf numFmtId="0" fontId="27" fillId="0" borderId="25" xfId="0" applyFont="1" applyBorder="1" applyAlignment="1">
      <alignment vertical="center"/>
    </xf>
    <xf numFmtId="0" fontId="3" fillId="6" borderId="25" xfId="0" applyFont="1" applyFill="1" applyBorder="1" applyAlignment="1">
      <alignment horizontal="center" vertical="center"/>
    </xf>
    <xf numFmtId="0" fontId="27" fillId="0" borderId="4" xfId="0" applyFont="1" applyBorder="1" applyAlignment="1">
      <alignment vertical="center"/>
    </xf>
    <xf numFmtId="0" fontId="27" fillId="0" borderId="0" xfId="0" applyFont="1" applyAlignment="1">
      <alignment vertical="center"/>
    </xf>
    <xf numFmtId="0" fontId="27" fillId="0" borderId="6" xfId="0" applyFont="1" applyBorder="1" applyAlignment="1">
      <alignment vertical="center"/>
    </xf>
    <xf numFmtId="0" fontId="27" fillId="0" borderId="9" xfId="0" applyFont="1" applyBorder="1" applyAlignment="1">
      <alignment vertical="center"/>
    </xf>
    <xf numFmtId="0" fontId="27" fillId="0" borderId="10" xfId="0" applyFont="1" applyBorder="1" applyAlignment="1">
      <alignment vertical="center"/>
    </xf>
    <xf numFmtId="0" fontId="27" fillId="0" borderId="11" xfId="0" applyFont="1" applyBorder="1" applyAlignment="1">
      <alignment vertical="center"/>
    </xf>
    <xf numFmtId="0" fontId="3" fillId="6" borderId="4"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1" xfId="0" applyFont="1" applyFill="1" applyBorder="1" applyAlignment="1">
      <alignment horizontal="center" vertical="center"/>
    </xf>
    <xf numFmtId="0" fontId="3" fillId="6" borderId="1" xfId="0" applyFont="1" applyFill="1" applyBorder="1" applyAlignment="1">
      <alignment horizontal="center" vertical="center"/>
    </xf>
    <xf numFmtId="0" fontId="3" fillId="6" borderId="3" xfId="0" applyFont="1" applyFill="1" applyBorder="1" applyAlignment="1">
      <alignment horizontal="center" vertical="center"/>
    </xf>
    <xf numFmtId="0" fontId="15" fillId="2" borderId="46" xfId="0" applyFont="1" applyFill="1" applyBorder="1" applyAlignment="1">
      <alignment horizontal="center" vertical="center"/>
    </xf>
    <xf numFmtId="0" fontId="15" fillId="2" borderId="47" xfId="0" applyFont="1" applyFill="1" applyBorder="1" applyAlignment="1">
      <alignment horizontal="center" vertical="center"/>
    </xf>
    <xf numFmtId="0" fontId="15" fillId="2" borderId="48" xfId="0" applyFont="1" applyFill="1" applyBorder="1" applyAlignment="1">
      <alignment horizontal="center" vertical="center"/>
    </xf>
    <xf numFmtId="0" fontId="15" fillId="2" borderId="51" xfId="0" applyFont="1" applyFill="1" applyBorder="1" applyAlignment="1">
      <alignment horizontal="center" vertical="center"/>
    </xf>
    <xf numFmtId="0" fontId="15" fillId="2" borderId="53" xfId="0" applyFont="1" applyFill="1" applyBorder="1" applyAlignment="1">
      <alignment horizontal="center" vertical="center"/>
    </xf>
    <xf numFmtId="0" fontId="15" fillId="2" borderId="52" xfId="0" applyFont="1" applyFill="1" applyBorder="1" applyAlignment="1">
      <alignment horizontal="center" vertical="center"/>
    </xf>
    <xf numFmtId="0" fontId="12" fillId="0" borderId="0" xfId="0" applyFont="1" applyAlignment="1">
      <alignment horizontal="center" vertical="center"/>
    </xf>
    <xf numFmtId="0" fontId="15" fillId="0" borderId="0" xfId="0" applyFont="1" applyAlignment="1">
      <alignment horizontal="center" vertical="center" wrapText="1"/>
    </xf>
    <xf numFmtId="0" fontId="26" fillId="0" borderId="1" xfId="0" applyFont="1" applyBorder="1" applyAlignment="1">
      <alignment vertical="center"/>
    </xf>
    <xf numFmtId="0" fontId="26" fillId="0" borderId="2" xfId="0" applyFont="1" applyBorder="1" applyAlignment="1">
      <alignment vertical="center"/>
    </xf>
    <xf numFmtId="0" fontId="26" fillId="0" borderId="3" xfId="0" applyFont="1" applyBorder="1" applyAlignment="1">
      <alignment vertical="center"/>
    </xf>
    <xf numFmtId="9" fontId="3" fillId="6" borderId="26" xfId="2" applyFont="1" applyFill="1" applyBorder="1" applyAlignment="1">
      <alignment horizontal="center" vertical="center"/>
    </xf>
    <xf numFmtId="0" fontId="27" fillId="0" borderId="1" xfId="0" applyFont="1" applyBorder="1" applyAlignment="1">
      <alignment vertical="center"/>
    </xf>
    <xf numFmtId="0" fontId="27" fillId="0" borderId="2" xfId="0" applyFont="1" applyBorder="1" applyAlignment="1">
      <alignment vertical="center"/>
    </xf>
    <xf numFmtId="0" fontId="27" fillId="0" borderId="3" xfId="0" applyFont="1" applyBorder="1" applyAlignment="1">
      <alignment vertical="center"/>
    </xf>
    <xf numFmtId="0" fontId="27" fillId="0" borderId="13" xfId="0" applyFont="1" applyBorder="1" applyAlignment="1">
      <alignment vertical="center"/>
    </xf>
    <xf numFmtId="0" fontId="27" fillId="0" borderId="14" xfId="0" applyFont="1" applyBorder="1" applyAlignment="1">
      <alignment vertical="center"/>
    </xf>
    <xf numFmtId="0" fontId="27" fillId="0" borderId="15" xfId="0" applyFont="1" applyBorder="1" applyAlignment="1">
      <alignment vertical="center"/>
    </xf>
    <xf numFmtId="0" fontId="26" fillId="0" borderId="25" xfId="0" applyFont="1" applyBorder="1" applyAlignment="1">
      <alignment vertical="center"/>
    </xf>
    <xf numFmtId="0" fontId="3" fillId="6" borderId="25" xfId="1" applyNumberFormat="1" applyFont="1" applyFill="1" applyBorder="1" applyAlignment="1">
      <alignment horizontal="center" vertical="center"/>
    </xf>
    <xf numFmtId="44" fontId="3" fillId="6" borderId="26" xfId="1" applyFont="1" applyFill="1" applyBorder="1" applyAlignment="1">
      <alignment horizontal="center" vertical="center"/>
    </xf>
    <xf numFmtId="0" fontId="12" fillId="3" borderId="12" xfId="1" applyNumberFormat="1" applyFont="1" applyFill="1" applyBorder="1" applyAlignment="1">
      <alignment horizontal="center" vertical="center"/>
    </xf>
    <xf numFmtId="44" fontId="3" fillId="6" borderId="25" xfId="1" applyFont="1" applyFill="1" applyBorder="1" applyAlignment="1">
      <alignment horizontal="center" vertical="center"/>
    </xf>
    <xf numFmtId="16" fontId="12" fillId="0" borderId="0" xfId="0" applyNumberFormat="1" applyFont="1" applyAlignment="1">
      <alignment horizontal="center" vertical="center"/>
    </xf>
    <xf numFmtId="0" fontId="13" fillId="2" borderId="46" xfId="0" applyFont="1" applyFill="1" applyBorder="1" applyAlignment="1">
      <alignment horizontal="center" vertical="center"/>
    </xf>
    <xf numFmtId="0" fontId="13" fillId="2" borderId="47" xfId="0" applyFont="1" applyFill="1" applyBorder="1" applyAlignment="1">
      <alignment horizontal="center" vertical="center"/>
    </xf>
    <xf numFmtId="0" fontId="13" fillId="2" borderId="48" xfId="0" applyFont="1" applyFill="1" applyBorder="1" applyAlignment="1">
      <alignment horizontal="center" vertical="center"/>
    </xf>
    <xf numFmtId="0" fontId="13" fillId="2" borderId="51" xfId="0" applyFont="1" applyFill="1" applyBorder="1" applyAlignment="1">
      <alignment horizontal="center" vertical="center"/>
    </xf>
    <xf numFmtId="0" fontId="13" fillId="2" borderId="53" xfId="0" applyFont="1" applyFill="1" applyBorder="1" applyAlignment="1">
      <alignment horizontal="center" vertical="center"/>
    </xf>
    <xf numFmtId="0" fontId="13" fillId="2" borderId="52" xfId="0" applyFont="1" applyFill="1" applyBorder="1" applyAlignment="1">
      <alignment horizontal="center" vertical="center"/>
    </xf>
    <xf numFmtId="0" fontId="31" fillId="6" borderId="0" xfId="0" applyFont="1" applyFill="1" applyAlignment="1">
      <alignment horizontal="left" vertical="top" wrapText="1"/>
    </xf>
    <xf numFmtId="10" fontId="28" fillId="12" borderId="50" xfId="2" applyNumberFormat="1" applyFont="1" applyFill="1" applyBorder="1" applyAlignment="1">
      <alignment horizontal="center" vertical="center"/>
    </xf>
    <xf numFmtId="10" fontId="28" fillId="12" borderId="52" xfId="2" applyNumberFormat="1" applyFont="1" applyFill="1" applyBorder="1" applyAlignment="1">
      <alignment horizontal="center" vertical="center"/>
    </xf>
    <xf numFmtId="9" fontId="28" fillId="12" borderId="0" xfId="2" applyFont="1" applyFill="1" applyBorder="1" applyAlignment="1">
      <alignment horizontal="center" vertical="center"/>
    </xf>
    <xf numFmtId="9" fontId="28" fillId="12" borderId="53" xfId="2" applyFont="1" applyFill="1" applyBorder="1" applyAlignment="1">
      <alignment horizontal="center" vertical="center"/>
    </xf>
    <xf numFmtId="0" fontId="12" fillId="0" borderId="13" xfId="0" applyFont="1" applyBorder="1" applyAlignment="1">
      <alignment horizontal="center"/>
    </xf>
    <xf numFmtId="0" fontId="12" fillId="0" borderId="14" xfId="0" applyFont="1" applyBorder="1" applyAlignment="1">
      <alignment horizontal="center"/>
    </xf>
    <xf numFmtId="0" fontId="12" fillId="0" borderId="15" xfId="0" applyFont="1" applyBorder="1" applyAlignment="1">
      <alignment horizontal="center"/>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2" fillId="0" borderId="0" xfId="0" applyFont="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4" fillId="0" borderId="1" xfId="0" applyFont="1" applyBorder="1" applyAlignment="1">
      <alignment horizontal="center" vertical="center" wrapText="1"/>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Alignment="1">
      <alignment horizontal="center" vertical="center" wrapText="1"/>
    </xf>
    <xf numFmtId="0" fontId="4" fillId="0" borderId="6"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12" fillId="0" borderId="1" xfId="0" applyFont="1" applyBorder="1" applyAlignment="1">
      <alignment horizontal="center"/>
    </xf>
    <xf numFmtId="0" fontId="12" fillId="0" borderId="2" xfId="0" applyFont="1" applyBorder="1" applyAlignment="1">
      <alignment horizontal="center"/>
    </xf>
    <xf numFmtId="0" fontId="12" fillId="0" borderId="3" xfId="0" applyFont="1" applyBorder="1" applyAlignment="1">
      <alignment horizontal="center"/>
    </xf>
    <xf numFmtId="0" fontId="12" fillId="0" borderId="4" xfId="0" applyFont="1" applyBorder="1" applyAlignment="1">
      <alignment horizontal="center"/>
    </xf>
    <xf numFmtId="0" fontId="12" fillId="0" borderId="0" xfId="0" applyFont="1" applyAlignment="1">
      <alignment horizontal="center"/>
    </xf>
    <xf numFmtId="0" fontId="12" fillId="0" borderId="6" xfId="0" applyFont="1" applyBorder="1" applyAlignment="1">
      <alignment horizontal="center"/>
    </xf>
    <xf numFmtId="0" fontId="12" fillId="0" borderId="9" xfId="0" applyFont="1" applyBorder="1" applyAlignment="1">
      <alignment horizontal="center"/>
    </xf>
    <xf numFmtId="0" fontId="12" fillId="0" borderId="10" xfId="0" applyFont="1" applyBorder="1" applyAlignment="1">
      <alignment horizontal="center"/>
    </xf>
    <xf numFmtId="0" fontId="12" fillId="0" borderId="11" xfId="0" applyFont="1" applyBorder="1" applyAlignment="1">
      <alignment horizontal="center"/>
    </xf>
    <xf numFmtId="0" fontId="32" fillId="0" borderId="0" xfId="3" applyFont="1" applyBorder="1" applyAlignment="1">
      <alignment horizontal="center" vertical="center" wrapText="1"/>
    </xf>
  </cellXfs>
  <cellStyles count="5">
    <cellStyle name="Hiperlink" xfId="3" builtinId="8"/>
    <cellStyle name="Moeda" xfId="1" builtinId="4"/>
    <cellStyle name="Normal" xfId="0" builtinId="0"/>
    <cellStyle name="Porcentagem" xfId="2" builtinId="5"/>
    <cellStyle name="Vírgula" xfId="4" builtinId="3"/>
  </cellStyles>
  <dxfs count="30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B3DD9B"/>
      <color rgb="FFFFFFE5"/>
      <color rgb="FFFFFFCC"/>
      <color rgb="FFFFFF97"/>
      <color rgb="FFD9EECE"/>
      <color rgb="FF3B3B3A"/>
      <color rgb="FF5BA036"/>
      <color rgb="FF9DD37F"/>
      <color rgb="FF23232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0/relationships/richValueRel" Target="richData/richValueRel.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jpeg"/></Relationships>
</file>

<file path=xl/drawings/_rels/drawing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5.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5.jpe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5.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6.jpe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image" Target="../media/image1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5.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5.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5.jpeg"/><Relationship Id="rId1" Type="http://schemas.openxmlformats.org/officeDocument/2006/relationships/image" Target="../media/image1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5.jpeg"/></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13" Type="http://schemas.openxmlformats.org/officeDocument/2006/relationships/image" Target="../media/image30.png"/><Relationship Id="rId3" Type="http://schemas.openxmlformats.org/officeDocument/2006/relationships/image" Target="../media/image20.png"/><Relationship Id="rId7" Type="http://schemas.openxmlformats.org/officeDocument/2006/relationships/image" Target="../media/image24.png"/><Relationship Id="rId12" Type="http://schemas.openxmlformats.org/officeDocument/2006/relationships/image" Target="../media/image29.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11" Type="http://schemas.openxmlformats.org/officeDocument/2006/relationships/image" Target="../media/image28.png"/><Relationship Id="rId5" Type="http://schemas.openxmlformats.org/officeDocument/2006/relationships/image" Target="../media/image22.png"/><Relationship Id="rId10" Type="http://schemas.openxmlformats.org/officeDocument/2006/relationships/image" Target="../media/image27.png"/><Relationship Id="rId4" Type="http://schemas.openxmlformats.org/officeDocument/2006/relationships/image" Target="../media/image21.png"/><Relationship Id="rId9" Type="http://schemas.openxmlformats.org/officeDocument/2006/relationships/image" Target="../media/image26.png"/><Relationship Id="rId14" Type="http://schemas.openxmlformats.org/officeDocument/2006/relationships/image" Target="../media/image3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33.jpeg"/><Relationship Id="rId1" Type="http://schemas.openxmlformats.org/officeDocument/2006/relationships/image" Target="../media/image32.png"/></Relationships>
</file>

<file path=xl/drawings/drawing1.xml><?xml version="1.0" encoding="utf-8"?>
<xdr:wsDr xmlns:xdr="http://schemas.openxmlformats.org/drawingml/2006/spreadsheetDrawing" xmlns:a="http://schemas.openxmlformats.org/drawingml/2006/main">
  <xdr:oneCellAnchor>
    <xdr:from>
      <xdr:col>3</xdr:col>
      <xdr:colOff>30481</xdr:colOff>
      <xdr:row>651</xdr:row>
      <xdr:rowOff>175260</xdr:rowOff>
    </xdr:from>
    <xdr:ext cx="396388" cy="399753"/>
    <xdr:pic>
      <xdr:nvPicPr>
        <xdr:cNvPr id="3" name="Imagem 2" descr="Gráfico, Gráfico de bolhas&#10;&#10;Descrição gerada automaticamente">
          <a:extLst>
            <a:ext uri="{FF2B5EF4-FFF2-40B4-BE49-F238E27FC236}">
              <a16:creationId xmlns:a16="http://schemas.microsoft.com/office/drawing/2014/main" id="{F7629039-C8A9-4882-9756-F7533DB0B19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0561" y="119100600"/>
          <a:ext cx="396388" cy="399753"/>
        </a:xfrm>
        <a:prstGeom prst="rect">
          <a:avLst/>
        </a:prstGeom>
      </xdr:spPr>
    </xdr:pic>
    <xdr:clientData/>
  </xdr:oneCellAnchor>
  <xdr:oneCellAnchor>
    <xdr:from>
      <xdr:col>6</xdr:col>
      <xdr:colOff>441961</xdr:colOff>
      <xdr:row>652</xdr:row>
      <xdr:rowOff>60958</xdr:rowOff>
    </xdr:from>
    <xdr:ext cx="701040" cy="243841"/>
    <xdr:pic>
      <xdr:nvPicPr>
        <xdr:cNvPr id="5" name="Imagem 4">
          <a:extLst>
            <a:ext uri="{FF2B5EF4-FFF2-40B4-BE49-F238E27FC236}">
              <a16:creationId xmlns:a16="http://schemas.microsoft.com/office/drawing/2014/main" id="{DF0885FC-E4E9-44C3-AF7B-7770C247CA1A}"/>
            </a:ext>
          </a:extLst>
        </xdr:cNvPr>
        <xdr:cNvPicPr>
          <a:picLocks noChangeAspect="1"/>
        </xdr:cNvPicPr>
      </xdr:nvPicPr>
      <xdr:blipFill>
        <a:blip xmlns:r="http://schemas.openxmlformats.org/officeDocument/2006/relationships" r:embed="rId2"/>
        <a:stretch>
          <a:fillRect/>
        </a:stretch>
      </xdr:blipFill>
      <xdr:spPr>
        <a:xfrm>
          <a:off x="8008621" y="119169178"/>
          <a:ext cx="701040" cy="243841"/>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2</xdr:col>
      <xdr:colOff>10886</xdr:colOff>
      <xdr:row>145</xdr:row>
      <xdr:rowOff>1</xdr:rowOff>
    </xdr:from>
    <xdr:ext cx="396388" cy="399753"/>
    <xdr:pic>
      <xdr:nvPicPr>
        <xdr:cNvPr id="4" name="Imagem 3" descr="Gráfico, Gráfico de bolhas&#10;&#10;Descrição gerada automaticamente">
          <a:extLst>
            <a:ext uri="{FF2B5EF4-FFF2-40B4-BE49-F238E27FC236}">
              <a16:creationId xmlns:a16="http://schemas.microsoft.com/office/drawing/2014/main" id="{8FCC7779-06C1-4D17-BA6A-0A31446F3E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5172" y="26865944"/>
          <a:ext cx="396388" cy="399753"/>
        </a:xfrm>
        <a:prstGeom prst="rect">
          <a:avLst/>
        </a:prstGeom>
      </xdr:spPr>
    </xdr:pic>
    <xdr:clientData/>
  </xdr:oneCellAnchor>
  <xdr:oneCellAnchor>
    <xdr:from>
      <xdr:col>64</xdr:col>
      <xdr:colOff>273232</xdr:colOff>
      <xdr:row>145</xdr:row>
      <xdr:rowOff>68578</xdr:rowOff>
    </xdr:from>
    <xdr:ext cx="701040" cy="243841"/>
    <xdr:pic>
      <xdr:nvPicPr>
        <xdr:cNvPr id="5" name="Imagem 4">
          <a:extLst>
            <a:ext uri="{FF2B5EF4-FFF2-40B4-BE49-F238E27FC236}">
              <a16:creationId xmlns:a16="http://schemas.microsoft.com/office/drawing/2014/main" id="{B545CCBD-70B3-4ED1-8387-BD080D8BF5E0}"/>
            </a:ext>
          </a:extLst>
        </xdr:cNvPr>
        <xdr:cNvPicPr>
          <a:picLocks noChangeAspect="1"/>
        </xdr:cNvPicPr>
      </xdr:nvPicPr>
      <xdr:blipFill>
        <a:blip xmlns:r="http://schemas.openxmlformats.org/officeDocument/2006/relationships" r:embed="rId2"/>
        <a:stretch>
          <a:fillRect/>
        </a:stretch>
      </xdr:blipFill>
      <xdr:spPr>
        <a:xfrm>
          <a:off x="49291603" y="26934521"/>
          <a:ext cx="701040" cy="243841"/>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2</xdr:col>
      <xdr:colOff>190500</xdr:colOff>
      <xdr:row>70</xdr:row>
      <xdr:rowOff>68580</xdr:rowOff>
    </xdr:from>
    <xdr:ext cx="402128" cy="405542"/>
    <xdr:pic>
      <xdr:nvPicPr>
        <xdr:cNvPr id="4" name="Imagem 3" descr="Gráfico, Gráfico de bolhas&#10;&#10;Descrição gerada automaticamente">
          <a:extLst>
            <a:ext uri="{FF2B5EF4-FFF2-40B4-BE49-F238E27FC236}">
              <a16:creationId xmlns:a16="http://schemas.microsoft.com/office/drawing/2014/main" id="{C57F274B-FC68-4524-8DE3-B0C2314365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0580" y="13182600"/>
          <a:ext cx="402128" cy="405542"/>
        </a:xfrm>
        <a:prstGeom prst="rect">
          <a:avLst/>
        </a:prstGeom>
      </xdr:spPr>
    </xdr:pic>
    <xdr:clientData/>
  </xdr:oneCellAnchor>
  <xdr:oneCellAnchor>
    <xdr:from>
      <xdr:col>11</xdr:col>
      <xdr:colOff>807720</xdr:colOff>
      <xdr:row>71</xdr:row>
      <xdr:rowOff>121920</xdr:rowOff>
    </xdr:from>
    <xdr:ext cx="797036" cy="277231"/>
    <xdr:pic>
      <xdr:nvPicPr>
        <xdr:cNvPr id="5" name="Imagem 4">
          <a:extLst>
            <a:ext uri="{FF2B5EF4-FFF2-40B4-BE49-F238E27FC236}">
              <a16:creationId xmlns:a16="http://schemas.microsoft.com/office/drawing/2014/main" id="{61D36E3A-C693-4394-ACBA-3E1C7689BE37}"/>
            </a:ext>
          </a:extLst>
        </xdr:cNvPr>
        <xdr:cNvPicPr>
          <a:picLocks noChangeAspect="1"/>
        </xdr:cNvPicPr>
      </xdr:nvPicPr>
      <xdr:blipFill>
        <a:blip xmlns:r="http://schemas.openxmlformats.org/officeDocument/2006/relationships" r:embed="rId2"/>
        <a:stretch>
          <a:fillRect/>
        </a:stretch>
      </xdr:blipFill>
      <xdr:spPr>
        <a:xfrm>
          <a:off x="11056620" y="13235940"/>
          <a:ext cx="797036" cy="27723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10</xdr:col>
      <xdr:colOff>195943</xdr:colOff>
      <xdr:row>37</xdr:row>
      <xdr:rowOff>87085</xdr:rowOff>
    </xdr:from>
    <xdr:to>
      <xdr:col>10</xdr:col>
      <xdr:colOff>838200</xdr:colOff>
      <xdr:row>41</xdr:row>
      <xdr:rowOff>65314</xdr:rowOff>
    </xdr:to>
    <xdr:sp macro="" textlink="">
      <xdr:nvSpPr>
        <xdr:cNvPr id="11" name="Seta: para Baixo 10">
          <a:extLst>
            <a:ext uri="{FF2B5EF4-FFF2-40B4-BE49-F238E27FC236}">
              <a16:creationId xmlns:a16="http://schemas.microsoft.com/office/drawing/2014/main" id="{4266E2CC-6B49-4C93-D883-2EA86E522DC8}"/>
            </a:ext>
          </a:extLst>
        </xdr:cNvPr>
        <xdr:cNvSpPr/>
      </xdr:nvSpPr>
      <xdr:spPr>
        <a:xfrm>
          <a:off x="5529943" y="8556171"/>
          <a:ext cx="642257" cy="718457"/>
        </a:xfrm>
        <a:prstGeom prst="down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pt-BR" sz="1100"/>
        </a:p>
      </xdr:txBody>
    </xdr:sp>
    <xdr:clientData/>
  </xdr:twoCellAnchor>
  <xdr:oneCellAnchor>
    <xdr:from>
      <xdr:col>2</xdr:col>
      <xdr:colOff>0</xdr:colOff>
      <xdr:row>45</xdr:row>
      <xdr:rowOff>0</xdr:rowOff>
    </xdr:from>
    <xdr:ext cx="417793" cy="421340"/>
    <xdr:pic>
      <xdr:nvPicPr>
        <xdr:cNvPr id="2" name="Imagem 1" descr="Gráfico, Gráfico de bolhas&#10;&#10;Descrição gerada automaticamente">
          <a:extLst>
            <a:ext uri="{FF2B5EF4-FFF2-40B4-BE49-F238E27FC236}">
              <a16:creationId xmlns:a16="http://schemas.microsoft.com/office/drawing/2014/main" id="{D398861B-8A53-4FFC-9351-3D5AFF48E69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1629" y="10047514"/>
          <a:ext cx="417793" cy="421340"/>
        </a:xfrm>
        <a:prstGeom prst="rect">
          <a:avLst/>
        </a:prstGeom>
      </xdr:spPr>
    </xdr:pic>
    <xdr:clientData/>
  </xdr:oneCellAnchor>
  <xdr:oneCellAnchor>
    <xdr:from>
      <xdr:col>13</xdr:col>
      <xdr:colOff>529560</xdr:colOff>
      <xdr:row>45</xdr:row>
      <xdr:rowOff>85163</xdr:rowOff>
    </xdr:from>
    <xdr:ext cx="833718" cy="289990"/>
    <xdr:pic>
      <xdr:nvPicPr>
        <xdr:cNvPr id="4" name="Imagem 3">
          <a:extLst>
            <a:ext uri="{FF2B5EF4-FFF2-40B4-BE49-F238E27FC236}">
              <a16:creationId xmlns:a16="http://schemas.microsoft.com/office/drawing/2014/main" id="{E0053AD9-16A7-4B3E-8AA4-C36AA5DDDE5F}"/>
            </a:ext>
          </a:extLst>
        </xdr:cNvPr>
        <xdr:cNvPicPr>
          <a:picLocks noChangeAspect="1"/>
        </xdr:cNvPicPr>
      </xdr:nvPicPr>
      <xdr:blipFill>
        <a:blip xmlns:r="http://schemas.openxmlformats.org/officeDocument/2006/relationships" r:embed="rId2"/>
        <a:stretch>
          <a:fillRect/>
        </a:stretch>
      </xdr:blipFill>
      <xdr:spPr>
        <a:xfrm>
          <a:off x="10740360" y="10132677"/>
          <a:ext cx="833718" cy="28999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2</xdr:col>
      <xdr:colOff>190500</xdr:colOff>
      <xdr:row>25</xdr:row>
      <xdr:rowOff>167640</xdr:rowOff>
    </xdr:from>
    <xdr:ext cx="402128" cy="405542"/>
    <xdr:pic>
      <xdr:nvPicPr>
        <xdr:cNvPr id="3" name="Imagem 2" descr="Gráfico, Gráfico de bolhas&#10;&#10;Descrição gerada automaticamente">
          <a:extLst>
            <a:ext uri="{FF2B5EF4-FFF2-40B4-BE49-F238E27FC236}">
              <a16:creationId xmlns:a16="http://schemas.microsoft.com/office/drawing/2014/main" id="{84A87647-9A48-48E1-A2A2-B9A3B928C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54380" y="8427720"/>
          <a:ext cx="402128" cy="405542"/>
        </a:xfrm>
        <a:prstGeom prst="rect">
          <a:avLst/>
        </a:prstGeom>
      </xdr:spPr>
    </xdr:pic>
    <xdr:clientData/>
  </xdr:oneCellAnchor>
  <xdr:oneCellAnchor>
    <xdr:from>
      <xdr:col>11</xdr:col>
      <xdr:colOff>502920</xdr:colOff>
      <xdr:row>26</xdr:row>
      <xdr:rowOff>38100</xdr:rowOff>
    </xdr:from>
    <xdr:ext cx="797036" cy="277231"/>
    <xdr:pic>
      <xdr:nvPicPr>
        <xdr:cNvPr id="4" name="Imagem 3">
          <a:extLst>
            <a:ext uri="{FF2B5EF4-FFF2-40B4-BE49-F238E27FC236}">
              <a16:creationId xmlns:a16="http://schemas.microsoft.com/office/drawing/2014/main" id="{FEFF526A-3EC1-4BFC-83B8-E878103C1E09}"/>
            </a:ext>
          </a:extLst>
        </xdr:cNvPr>
        <xdr:cNvPicPr>
          <a:picLocks noChangeAspect="1"/>
        </xdr:cNvPicPr>
      </xdr:nvPicPr>
      <xdr:blipFill>
        <a:blip xmlns:r="http://schemas.openxmlformats.org/officeDocument/2006/relationships" r:embed="rId2"/>
        <a:stretch>
          <a:fillRect/>
        </a:stretch>
      </xdr:blipFill>
      <xdr:spPr>
        <a:xfrm>
          <a:off x="10294620" y="8481060"/>
          <a:ext cx="797036" cy="27723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2</xdr:col>
      <xdr:colOff>171450</xdr:colOff>
      <xdr:row>89</xdr:row>
      <xdr:rowOff>19050</xdr:rowOff>
    </xdr:from>
    <xdr:ext cx="638175" cy="643593"/>
    <xdr:pic>
      <xdr:nvPicPr>
        <xdr:cNvPr id="3" name="Imagem 2" descr="Gráfico, Gráfico de bolhas&#10;&#10;Descrição gerada automaticamente">
          <a:extLst>
            <a:ext uri="{FF2B5EF4-FFF2-40B4-BE49-F238E27FC236}">
              <a16:creationId xmlns:a16="http://schemas.microsoft.com/office/drawing/2014/main" id="{F060342F-DF98-49DC-A4DD-28EE185280E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390" y="21202650"/>
          <a:ext cx="638175" cy="643593"/>
        </a:xfrm>
        <a:prstGeom prst="rect">
          <a:avLst/>
        </a:prstGeom>
      </xdr:spPr>
    </xdr:pic>
    <xdr:clientData/>
  </xdr:oneCellAnchor>
  <xdr:oneCellAnchor>
    <xdr:from>
      <xdr:col>23</xdr:col>
      <xdr:colOff>2286001</xdr:colOff>
      <xdr:row>89</xdr:row>
      <xdr:rowOff>89808</xdr:rowOff>
    </xdr:from>
    <xdr:ext cx="1095371" cy="381000"/>
    <xdr:pic>
      <xdr:nvPicPr>
        <xdr:cNvPr id="4" name="Imagem 3">
          <a:extLst>
            <a:ext uri="{FF2B5EF4-FFF2-40B4-BE49-F238E27FC236}">
              <a16:creationId xmlns:a16="http://schemas.microsoft.com/office/drawing/2014/main" id="{5C14B909-263F-4D67-BEB4-44AF3BCE0877}"/>
            </a:ext>
          </a:extLst>
        </xdr:cNvPr>
        <xdr:cNvPicPr>
          <a:picLocks noChangeAspect="1"/>
        </xdr:cNvPicPr>
      </xdr:nvPicPr>
      <xdr:blipFill>
        <a:blip xmlns:r="http://schemas.openxmlformats.org/officeDocument/2006/relationships" r:embed="rId2"/>
        <a:stretch>
          <a:fillRect/>
        </a:stretch>
      </xdr:blipFill>
      <xdr:spPr>
        <a:xfrm>
          <a:off x="45763544" y="21360494"/>
          <a:ext cx="1095371" cy="38100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2</xdr:col>
      <xdr:colOff>171450</xdr:colOff>
      <xdr:row>97</xdr:row>
      <xdr:rowOff>19050</xdr:rowOff>
    </xdr:from>
    <xdr:ext cx="638175" cy="643593"/>
    <xdr:pic>
      <xdr:nvPicPr>
        <xdr:cNvPr id="3" name="Imagem 2" descr="Gráfico, Gráfico de bolhas&#10;&#10;Descrição gerada automaticamente">
          <a:extLst>
            <a:ext uri="{FF2B5EF4-FFF2-40B4-BE49-F238E27FC236}">
              <a16:creationId xmlns:a16="http://schemas.microsoft.com/office/drawing/2014/main" id="{DF5EEB7C-1EF9-438F-BCE1-EB45A84876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8200" y="21659850"/>
          <a:ext cx="638175" cy="643593"/>
        </a:xfrm>
        <a:prstGeom prst="rect">
          <a:avLst/>
        </a:prstGeom>
      </xdr:spPr>
    </xdr:pic>
    <xdr:clientData/>
  </xdr:oneCellAnchor>
  <xdr:oneCellAnchor>
    <xdr:from>
      <xdr:col>67</xdr:col>
      <xdr:colOff>95250</xdr:colOff>
      <xdr:row>97</xdr:row>
      <xdr:rowOff>133350</xdr:rowOff>
    </xdr:from>
    <xdr:ext cx="1095371" cy="381000"/>
    <xdr:pic>
      <xdr:nvPicPr>
        <xdr:cNvPr id="4" name="Imagem 3">
          <a:extLst>
            <a:ext uri="{FF2B5EF4-FFF2-40B4-BE49-F238E27FC236}">
              <a16:creationId xmlns:a16="http://schemas.microsoft.com/office/drawing/2014/main" id="{C803C13C-3C94-466F-8D91-B9D72E1F5213}"/>
            </a:ext>
          </a:extLst>
        </xdr:cNvPr>
        <xdr:cNvPicPr>
          <a:picLocks noChangeAspect="1"/>
        </xdr:cNvPicPr>
      </xdr:nvPicPr>
      <xdr:blipFill>
        <a:blip xmlns:r="http://schemas.openxmlformats.org/officeDocument/2006/relationships" r:embed="rId2"/>
        <a:stretch>
          <a:fillRect/>
        </a:stretch>
      </xdr:blipFill>
      <xdr:spPr>
        <a:xfrm>
          <a:off x="63988950" y="21774150"/>
          <a:ext cx="1095371" cy="381000"/>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2</xdr:col>
      <xdr:colOff>171450</xdr:colOff>
      <xdr:row>96</xdr:row>
      <xdr:rowOff>19050</xdr:rowOff>
    </xdr:from>
    <xdr:ext cx="638175" cy="643593"/>
    <xdr:pic>
      <xdr:nvPicPr>
        <xdr:cNvPr id="3" name="Imagem 2" descr="Gráfico, Gráfico de bolhas&#10;&#10;Descrição gerada automaticamente">
          <a:extLst>
            <a:ext uri="{FF2B5EF4-FFF2-40B4-BE49-F238E27FC236}">
              <a16:creationId xmlns:a16="http://schemas.microsoft.com/office/drawing/2014/main" id="{0EE6B98F-157A-480C-8A78-243C693BF0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390" y="21720810"/>
          <a:ext cx="638175" cy="643593"/>
        </a:xfrm>
        <a:prstGeom prst="rect">
          <a:avLst/>
        </a:prstGeom>
      </xdr:spPr>
    </xdr:pic>
    <xdr:clientData/>
  </xdr:oneCellAnchor>
  <xdr:oneCellAnchor>
    <xdr:from>
      <xdr:col>82</xdr:col>
      <xdr:colOff>95250</xdr:colOff>
      <xdr:row>96</xdr:row>
      <xdr:rowOff>133350</xdr:rowOff>
    </xdr:from>
    <xdr:ext cx="1095371" cy="381000"/>
    <xdr:pic>
      <xdr:nvPicPr>
        <xdr:cNvPr id="4" name="Imagem 3">
          <a:extLst>
            <a:ext uri="{FF2B5EF4-FFF2-40B4-BE49-F238E27FC236}">
              <a16:creationId xmlns:a16="http://schemas.microsoft.com/office/drawing/2014/main" id="{2371B3C5-47E6-4273-9924-01EE49C824D9}"/>
            </a:ext>
          </a:extLst>
        </xdr:cNvPr>
        <xdr:cNvPicPr>
          <a:picLocks noChangeAspect="1"/>
        </xdr:cNvPicPr>
      </xdr:nvPicPr>
      <xdr:blipFill>
        <a:blip xmlns:r="http://schemas.openxmlformats.org/officeDocument/2006/relationships" r:embed="rId2"/>
        <a:stretch>
          <a:fillRect/>
        </a:stretch>
      </xdr:blipFill>
      <xdr:spPr>
        <a:xfrm>
          <a:off x="64034670" y="21835110"/>
          <a:ext cx="1095371" cy="3810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28</xdr:col>
      <xdr:colOff>225540</xdr:colOff>
      <xdr:row>866</xdr:row>
      <xdr:rowOff>85725</xdr:rowOff>
    </xdr:from>
    <xdr:ext cx="1095371" cy="381000"/>
    <xdr:pic>
      <xdr:nvPicPr>
        <xdr:cNvPr id="4" name="Imagem 3">
          <a:extLst>
            <a:ext uri="{FF2B5EF4-FFF2-40B4-BE49-F238E27FC236}">
              <a16:creationId xmlns:a16="http://schemas.microsoft.com/office/drawing/2014/main" id="{2431F060-EF79-47C0-AF48-CEFADE0E4A11}"/>
            </a:ext>
          </a:extLst>
        </xdr:cNvPr>
        <xdr:cNvPicPr>
          <a:picLocks noChangeAspect="1"/>
        </xdr:cNvPicPr>
      </xdr:nvPicPr>
      <xdr:blipFill>
        <a:blip xmlns:r="http://schemas.openxmlformats.org/officeDocument/2006/relationships" r:embed="rId1"/>
        <a:stretch>
          <a:fillRect/>
        </a:stretch>
      </xdr:blipFill>
      <xdr:spPr>
        <a:xfrm>
          <a:off x="16903815" y="8382000"/>
          <a:ext cx="1095371" cy="381000"/>
        </a:xfrm>
        <a:prstGeom prst="rect">
          <a:avLst/>
        </a:prstGeom>
      </xdr:spPr>
    </xdr:pic>
    <xdr:clientData/>
  </xdr:oneCellAnchor>
  <xdr:twoCellAnchor>
    <xdr:from>
      <xdr:col>8</xdr:col>
      <xdr:colOff>286870</xdr:colOff>
      <xdr:row>33</xdr:row>
      <xdr:rowOff>37778</xdr:rowOff>
    </xdr:from>
    <xdr:to>
      <xdr:col>8</xdr:col>
      <xdr:colOff>1165411</xdr:colOff>
      <xdr:row>34</xdr:row>
      <xdr:rowOff>208108</xdr:rowOff>
    </xdr:to>
    <xdr:sp macro="[0]!AplicarFormulasRelativas" textlink="">
      <xdr:nvSpPr>
        <xdr:cNvPr id="5" name="Retângulo 4">
          <a:extLst>
            <a:ext uri="{FF2B5EF4-FFF2-40B4-BE49-F238E27FC236}">
              <a16:creationId xmlns:a16="http://schemas.microsoft.com/office/drawing/2014/main" id="{A891C541-D2D2-8D0C-614C-B5B7332D2F75}"/>
            </a:ext>
          </a:extLst>
        </xdr:cNvPr>
        <xdr:cNvSpPr/>
      </xdr:nvSpPr>
      <xdr:spPr>
        <a:xfrm>
          <a:off x="8647099" y="6590978"/>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latin typeface="Arial" panose="020B0604020202020204" pitchFamily="34" charset="0"/>
              <a:cs typeface="Arial" panose="020B0604020202020204" pitchFamily="34" charset="0"/>
            </a:rPr>
            <a:t>Aplicar</a:t>
          </a:r>
          <a:r>
            <a:rPr lang="pt-BR" sz="1000" baseline="0">
              <a:solidFill>
                <a:sysClr val="windowText" lastClr="000000"/>
              </a:solidFill>
              <a:latin typeface="Arial" panose="020B0604020202020204" pitchFamily="34" charset="0"/>
              <a:cs typeface="Arial" panose="020B0604020202020204" pitchFamily="34" charset="0"/>
            </a:rPr>
            <a:t> fórmulas</a:t>
          </a:r>
          <a:endParaRPr lang="pt-BR" sz="10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286870</xdr:colOff>
      <xdr:row>58</xdr:row>
      <xdr:rowOff>26892</xdr:rowOff>
    </xdr:from>
    <xdr:to>
      <xdr:col>8</xdr:col>
      <xdr:colOff>1165411</xdr:colOff>
      <xdr:row>59</xdr:row>
      <xdr:rowOff>197222</xdr:rowOff>
    </xdr:to>
    <xdr:sp macro="[0]!AplicarFormulasRelativasSafra2" textlink="">
      <xdr:nvSpPr>
        <xdr:cNvPr id="9" name="Retângulo 8">
          <a:extLst>
            <a:ext uri="{FF2B5EF4-FFF2-40B4-BE49-F238E27FC236}">
              <a16:creationId xmlns:a16="http://schemas.microsoft.com/office/drawing/2014/main" id="{5B173A61-0556-44EE-9EB7-6B8CDB1BA1BD}"/>
            </a:ext>
          </a:extLst>
        </xdr:cNvPr>
        <xdr:cNvSpPr/>
      </xdr:nvSpPr>
      <xdr:spPr>
        <a:xfrm>
          <a:off x="8627306" y="6441547"/>
          <a:ext cx="878541" cy="41971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83</xdr:row>
      <xdr:rowOff>26892</xdr:rowOff>
    </xdr:from>
    <xdr:to>
      <xdr:col>8</xdr:col>
      <xdr:colOff>1165411</xdr:colOff>
      <xdr:row>84</xdr:row>
      <xdr:rowOff>197222</xdr:rowOff>
    </xdr:to>
    <xdr:sp macro="[0]!AplicarFormulasRelativasSafra3" textlink="">
      <xdr:nvSpPr>
        <xdr:cNvPr id="10" name="Retângulo 9">
          <a:extLst>
            <a:ext uri="{FF2B5EF4-FFF2-40B4-BE49-F238E27FC236}">
              <a16:creationId xmlns:a16="http://schemas.microsoft.com/office/drawing/2014/main" id="{7CD7F87F-080D-49CE-B355-50C1DCF84007}"/>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108</xdr:row>
      <xdr:rowOff>26892</xdr:rowOff>
    </xdr:from>
    <xdr:to>
      <xdr:col>8</xdr:col>
      <xdr:colOff>1165411</xdr:colOff>
      <xdr:row>109</xdr:row>
      <xdr:rowOff>197222</xdr:rowOff>
    </xdr:to>
    <xdr:sp macro="[0]!AplicarFormulasRelativasSafra4" textlink="">
      <xdr:nvSpPr>
        <xdr:cNvPr id="11" name="Retângulo 10">
          <a:extLst>
            <a:ext uri="{FF2B5EF4-FFF2-40B4-BE49-F238E27FC236}">
              <a16:creationId xmlns:a16="http://schemas.microsoft.com/office/drawing/2014/main" id="{5FF99A15-AFD6-4042-B2AB-CA5FD8F1FCEA}"/>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133</xdr:row>
      <xdr:rowOff>26892</xdr:rowOff>
    </xdr:from>
    <xdr:to>
      <xdr:col>8</xdr:col>
      <xdr:colOff>1165411</xdr:colOff>
      <xdr:row>134</xdr:row>
      <xdr:rowOff>197222</xdr:rowOff>
    </xdr:to>
    <xdr:sp macro="[0]!AplicarFormulasRelativasSafra5" textlink="">
      <xdr:nvSpPr>
        <xdr:cNvPr id="12" name="Retângulo 11">
          <a:extLst>
            <a:ext uri="{FF2B5EF4-FFF2-40B4-BE49-F238E27FC236}">
              <a16:creationId xmlns:a16="http://schemas.microsoft.com/office/drawing/2014/main" id="{0CDF7B49-0A28-4101-9429-DBEFF1475CFD}"/>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158</xdr:row>
      <xdr:rowOff>26892</xdr:rowOff>
    </xdr:from>
    <xdr:to>
      <xdr:col>8</xdr:col>
      <xdr:colOff>1165411</xdr:colOff>
      <xdr:row>159</xdr:row>
      <xdr:rowOff>197222</xdr:rowOff>
    </xdr:to>
    <xdr:sp macro="[0]!AplicarFormulasRelativasSafra6" textlink="">
      <xdr:nvSpPr>
        <xdr:cNvPr id="13" name="Retângulo 12">
          <a:extLst>
            <a:ext uri="{FF2B5EF4-FFF2-40B4-BE49-F238E27FC236}">
              <a16:creationId xmlns:a16="http://schemas.microsoft.com/office/drawing/2014/main" id="{75632987-BE9A-4B61-AAB0-7EB1B963A36F}"/>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183</xdr:row>
      <xdr:rowOff>26892</xdr:rowOff>
    </xdr:from>
    <xdr:to>
      <xdr:col>8</xdr:col>
      <xdr:colOff>1165411</xdr:colOff>
      <xdr:row>184</xdr:row>
      <xdr:rowOff>197222</xdr:rowOff>
    </xdr:to>
    <xdr:sp macro="[0]!AplicarFormulasRelativasSafra7" textlink="">
      <xdr:nvSpPr>
        <xdr:cNvPr id="14" name="Retângulo 13">
          <a:extLst>
            <a:ext uri="{FF2B5EF4-FFF2-40B4-BE49-F238E27FC236}">
              <a16:creationId xmlns:a16="http://schemas.microsoft.com/office/drawing/2014/main" id="{7ED87C1C-D216-4C47-BE14-9C8C2F1EEDA1}"/>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208</xdr:row>
      <xdr:rowOff>26892</xdr:rowOff>
    </xdr:from>
    <xdr:to>
      <xdr:col>8</xdr:col>
      <xdr:colOff>1165411</xdr:colOff>
      <xdr:row>209</xdr:row>
      <xdr:rowOff>197222</xdr:rowOff>
    </xdr:to>
    <xdr:sp macro="[0]!AplicarFormulasRelativasSafra8" textlink="">
      <xdr:nvSpPr>
        <xdr:cNvPr id="15" name="Retângulo 14">
          <a:extLst>
            <a:ext uri="{FF2B5EF4-FFF2-40B4-BE49-F238E27FC236}">
              <a16:creationId xmlns:a16="http://schemas.microsoft.com/office/drawing/2014/main" id="{C964C988-7252-41CE-B445-6BBF93CAFA62}"/>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233</xdr:row>
      <xdr:rowOff>26892</xdr:rowOff>
    </xdr:from>
    <xdr:to>
      <xdr:col>8</xdr:col>
      <xdr:colOff>1165411</xdr:colOff>
      <xdr:row>234</xdr:row>
      <xdr:rowOff>197222</xdr:rowOff>
    </xdr:to>
    <xdr:sp macro="[0]!AplicarFormulasRelativasSafra9" textlink="">
      <xdr:nvSpPr>
        <xdr:cNvPr id="16" name="Retângulo 15">
          <a:extLst>
            <a:ext uri="{FF2B5EF4-FFF2-40B4-BE49-F238E27FC236}">
              <a16:creationId xmlns:a16="http://schemas.microsoft.com/office/drawing/2014/main" id="{8A2F16F3-5680-4AF2-B82B-1EAD90134815}"/>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258</xdr:row>
      <xdr:rowOff>26892</xdr:rowOff>
    </xdr:from>
    <xdr:to>
      <xdr:col>8</xdr:col>
      <xdr:colOff>1165411</xdr:colOff>
      <xdr:row>259</xdr:row>
      <xdr:rowOff>197222</xdr:rowOff>
    </xdr:to>
    <xdr:sp macro="[0]!AplicarFormulasRelativasSafra10" textlink="">
      <xdr:nvSpPr>
        <xdr:cNvPr id="17" name="Retângulo 16">
          <a:extLst>
            <a:ext uri="{FF2B5EF4-FFF2-40B4-BE49-F238E27FC236}">
              <a16:creationId xmlns:a16="http://schemas.microsoft.com/office/drawing/2014/main" id="{D509B81A-BC33-4F8A-88EA-95990B0076BA}"/>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283</xdr:row>
      <xdr:rowOff>26892</xdr:rowOff>
    </xdr:from>
    <xdr:to>
      <xdr:col>8</xdr:col>
      <xdr:colOff>1165411</xdr:colOff>
      <xdr:row>284</xdr:row>
      <xdr:rowOff>197222</xdr:rowOff>
    </xdr:to>
    <xdr:sp macro="[0]!AplicarFormulasRelativasSafra11" textlink="">
      <xdr:nvSpPr>
        <xdr:cNvPr id="18" name="Retângulo 17">
          <a:extLst>
            <a:ext uri="{FF2B5EF4-FFF2-40B4-BE49-F238E27FC236}">
              <a16:creationId xmlns:a16="http://schemas.microsoft.com/office/drawing/2014/main" id="{A6AE5043-9148-4F79-A72F-B08FD356C42C}"/>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308</xdr:row>
      <xdr:rowOff>26892</xdr:rowOff>
    </xdr:from>
    <xdr:to>
      <xdr:col>8</xdr:col>
      <xdr:colOff>1165411</xdr:colOff>
      <xdr:row>309</xdr:row>
      <xdr:rowOff>197222</xdr:rowOff>
    </xdr:to>
    <xdr:sp macro="[0]!AplicarFormulasRelativasSafra12" textlink="">
      <xdr:nvSpPr>
        <xdr:cNvPr id="19" name="Retângulo 18">
          <a:extLst>
            <a:ext uri="{FF2B5EF4-FFF2-40B4-BE49-F238E27FC236}">
              <a16:creationId xmlns:a16="http://schemas.microsoft.com/office/drawing/2014/main" id="{5579B68E-B681-45F2-A934-13569D4550EB}"/>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333</xdr:row>
      <xdr:rowOff>26892</xdr:rowOff>
    </xdr:from>
    <xdr:to>
      <xdr:col>8</xdr:col>
      <xdr:colOff>1165411</xdr:colOff>
      <xdr:row>334</xdr:row>
      <xdr:rowOff>197222</xdr:rowOff>
    </xdr:to>
    <xdr:sp macro="[0]!AplicarFormulasRelativasSafra13" textlink="">
      <xdr:nvSpPr>
        <xdr:cNvPr id="20" name="Retângulo 19">
          <a:extLst>
            <a:ext uri="{FF2B5EF4-FFF2-40B4-BE49-F238E27FC236}">
              <a16:creationId xmlns:a16="http://schemas.microsoft.com/office/drawing/2014/main" id="{AB3463CF-688F-414B-A6BC-98ADB18D833B}"/>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358</xdr:row>
      <xdr:rowOff>26892</xdr:rowOff>
    </xdr:from>
    <xdr:to>
      <xdr:col>8</xdr:col>
      <xdr:colOff>1165411</xdr:colOff>
      <xdr:row>359</xdr:row>
      <xdr:rowOff>197222</xdr:rowOff>
    </xdr:to>
    <xdr:sp macro="[0]!AplicarFormulasRelativasSafra14" textlink="">
      <xdr:nvSpPr>
        <xdr:cNvPr id="21" name="Retângulo 20">
          <a:extLst>
            <a:ext uri="{FF2B5EF4-FFF2-40B4-BE49-F238E27FC236}">
              <a16:creationId xmlns:a16="http://schemas.microsoft.com/office/drawing/2014/main" id="{149110E2-F642-4835-8938-21202391CB21}"/>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383</xdr:row>
      <xdr:rowOff>26892</xdr:rowOff>
    </xdr:from>
    <xdr:to>
      <xdr:col>8</xdr:col>
      <xdr:colOff>1165411</xdr:colOff>
      <xdr:row>384</xdr:row>
      <xdr:rowOff>197222</xdr:rowOff>
    </xdr:to>
    <xdr:sp macro="[0]!AplicarFormulasRelativasSafra15" textlink="">
      <xdr:nvSpPr>
        <xdr:cNvPr id="22" name="Retângulo 21">
          <a:extLst>
            <a:ext uri="{FF2B5EF4-FFF2-40B4-BE49-F238E27FC236}">
              <a16:creationId xmlns:a16="http://schemas.microsoft.com/office/drawing/2014/main" id="{093EDD64-D1E6-4FC9-80CF-BF8EE55626A6}"/>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408</xdr:row>
      <xdr:rowOff>26892</xdr:rowOff>
    </xdr:from>
    <xdr:to>
      <xdr:col>8</xdr:col>
      <xdr:colOff>1165411</xdr:colOff>
      <xdr:row>409</xdr:row>
      <xdr:rowOff>197222</xdr:rowOff>
    </xdr:to>
    <xdr:sp macro="[0]!AplicarFormulasRelativasSafra16" textlink="">
      <xdr:nvSpPr>
        <xdr:cNvPr id="23" name="Retângulo 22">
          <a:extLst>
            <a:ext uri="{FF2B5EF4-FFF2-40B4-BE49-F238E27FC236}">
              <a16:creationId xmlns:a16="http://schemas.microsoft.com/office/drawing/2014/main" id="{F30317B0-E105-4B22-BD7E-7B912168F6A5}"/>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433</xdr:row>
      <xdr:rowOff>26892</xdr:rowOff>
    </xdr:from>
    <xdr:to>
      <xdr:col>8</xdr:col>
      <xdr:colOff>1165411</xdr:colOff>
      <xdr:row>434</xdr:row>
      <xdr:rowOff>197222</xdr:rowOff>
    </xdr:to>
    <xdr:sp macro="[0]!AplicarFormulasRelativasSafra17" textlink="">
      <xdr:nvSpPr>
        <xdr:cNvPr id="24" name="Retângulo 23">
          <a:extLst>
            <a:ext uri="{FF2B5EF4-FFF2-40B4-BE49-F238E27FC236}">
              <a16:creationId xmlns:a16="http://schemas.microsoft.com/office/drawing/2014/main" id="{965097E6-A70B-4717-BD8D-6EF26406539A}"/>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458</xdr:row>
      <xdr:rowOff>26892</xdr:rowOff>
    </xdr:from>
    <xdr:to>
      <xdr:col>8</xdr:col>
      <xdr:colOff>1165411</xdr:colOff>
      <xdr:row>459</xdr:row>
      <xdr:rowOff>197222</xdr:rowOff>
    </xdr:to>
    <xdr:sp macro="[0]!AplicarFormulasRelativasSafra18" textlink="">
      <xdr:nvSpPr>
        <xdr:cNvPr id="25" name="Retângulo 24">
          <a:extLst>
            <a:ext uri="{FF2B5EF4-FFF2-40B4-BE49-F238E27FC236}">
              <a16:creationId xmlns:a16="http://schemas.microsoft.com/office/drawing/2014/main" id="{1DD5D89F-258E-4530-842C-8F8EE91D2ED3}"/>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483</xdr:row>
      <xdr:rowOff>26892</xdr:rowOff>
    </xdr:from>
    <xdr:to>
      <xdr:col>8</xdr:col>
      <xdr:colOff>1165411</xdr:colOff>
      <xdr:row>484</xdr:row>
      <xdr:rowOff>197222</xdr:rowOff>
    </xdr:to>
    <xdr:sp macro="[0]!AplicarFormulasRelativasSafra19" textlink="">
      <xdr:nvSpPr>
        <xdr:cNvPr id="26" name="Retângulo 25">
          <a:extLst>
            <a:ext uri="{FF2B5EF4-FFF2-40B4-BE49-F238E27FC236}">
              <a16:creationId xmlns:a16="http://schemas.microsoft.com/office/drawing/2014/main" id="{23F13212-6D4D-45E8-BD59-BDDBBE75317C}"/>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508</xdr:row>
      <xdr:rowOff>26892</xdr:rowOff>
    </xdr:from>
    <xdr:to>
      <xdr:col>8</xdr:col>
      <xdr:colOff>1165411</xdr:colOff>
      <xdr:row>509</xdr:row>
      <xdr:rowOff>197222</xdr:rowOff>
    </xdr:to>
    <xdr:sp macro="[0]!AplicarFormulasRelativasSafra20" textlink="">
      <xdr:nvSpPr>
        <xdr:cNvPr id="27" name="Retângulo 26">
          <a:extLst>
            <a:ext uri="{FF2B5EF4-FFF2-40B4-BE49-F238E27FC236}">
              <a16:creationId xmlns:a16="http://schemas.microsoft.com/office/drawing/2014/main" id="{42E30290-9161-4803-BA4B-23FBFE12151A}"/>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533</xdr:row>
      <xdr:rowOff>26892</xdr:rowOff>
    </xdr:from>
    <xdr:to>
      <xdr:col>8</xdr:col>
      <xdr:colOff>1165411</xdr:colOff>
      <xdr:row>534</xdr:row>
      <xdr:rowOff>197222</xdr:rowOff>
    </xdr:to>
    <xdr:sp macro="[0]!AplicarFormulasRelativasSafra21" textlink="">
      <xdr:nvSpPr>
        <xdr:cNvPr id="28" name="Retângulo 27">
          <a:extLst>
            <a:ext uri="{FF2B5EF4-FFF2-40B4-BE49-F238E27FC236}">
              <a16:creationId xmlns:a16="http://schemas.microsoft.com/office/drawing/2014/main" id="{B654BE7E-5FFA-4241-B451-BBD4A53BF27D}"/>
            </a:ext>
          </a:extLst>
        </xdr:cNvPr>
        <xdr:cNvSpPr/>
      </xdr:nvSpPr>
      <xdr:spPr>
        <a:xfrm>
          <a:off x="8647099" y="12295092"/>
          <a:ext cx="878541" cy="420701"/>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558</xdr:row>
      <xdr:rowOff>26892</xdr:rowOff>
    </xdr:from>
    <xdr:to>
      <xdr:col>8</xdr:col>
      <xdr:colOff>1165411</xdr:colOff>
      <xdr:row>559</xdr:row>
      <xdr:rowOff>197222</xdr:rowOff>
    </xdr:to>
    <xdr:sp macro="[0]!AplicarFormulasRelativasSafra22" textlink="">
      <xdr:nvSpPr>
        <xdr:cNvPr id="29" name="Retângulo 28">
          <a:extLst>
            <a:ext uri="{FF2B5EF4-FFF2-40B4-BE49-F238E27FC236}">
              <a16:creationId xmlns:a16="http://schemas.microsoft.com/office/drawing/2014/main" id="{44959FEF-18A6-4D4E-96D4-F05C5F2CD867}"/>
            </a:ext>
          </a:extLst>
        </xdr:cNvPr>
        <xdr:cNvSpPr/>
      </xdr:nvSpPr>
      <xdr:spPr>
        <a:xfrm>
          <a:off x="8647099" y="121707406"/>
          <a:ext cx="878541" cy="420702"/>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583</xdr:row>
      <xdr:rowOff>26892</xdr:rowOff>
    </xdr:from>
    <xdr:to>
      <xdr:col>8</xdr:col>
      <xdr:colOff>1165411</xdr:colOff>
      <xdr:row>584</xdr:row>
      <xdr:rowOff>197222</xdr:rowOff>
    </xdr:to>
    <xdr:sp macro="[0]!AplicarFormulasRelativasSafra23" textlink="">
      <xdr:nvSpPr>
        <xdr:cNvPr id="30" name="Retângulo 29">
          <a:extLst>
            <a:ext uri="{FF2B5EF4-FFF2-40B4-BE49-F238E27FC236}">
              <a16:creationId xmlns:a16="http://schemas.microsoft.com/office/drawing/2014/main" id="{2A20261D-0C8A-423D-A565-01A45011EE66}"/>
            </a:ext>
          </a:extLst>
        </xdr:cNvPr>
        <xdr:cNvSpPr/>
      </xdr:nvSpPr>
      <xdr:spPr>
        <a:xfrm>
          <a:off x="8647099" y="121707406"/>
          <a:ext cx="878541" cy="420702"/>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608</xdr:row>
      <xdr:rowOff>26892</xdr:rowOff>
    </xdr:from>
    <xdr:to>
      <xdr:col>8</xdr:col>
      <xdr:colOff>1165411</xdr:colOff>
      <xdr:row>609</xdr:row>
      <xdr:rowOff>197222</xdr:rowOff>
    </xdr:to>
    <xdr:sp macro="[0]!AplicarFormulasRelativasSafra24" textlink="">
      <xdr:nvSpPr>
        <xdr:cNvPr id="31" name="Retângulo 30">
          <a:extLst>
            <a:ext uri="{FF2B5EF4-FFF2-40B4-BE49-F238E27FC236}">
              <a16:creationId xmlns:a16="http://schemas.microsoft.com/office/drawing/2014/main" id="{D134BF5C-0F79-4A2C-A0C7-543F9D67D296}"/>
            </a:ext>
          </a:extLst>
        </xdr:cNvPr>
        <xdr:cNvSpPr/>
      </xdr:nvSpPr>
      <xdr:spPr>
        <a:xfrm>
          <a:off x="8647099" y="121707406"/>
          <a:ext cx="878541" cy="420702"/>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633</xdr:row>
      <xdr:rowOff>26892</xdr:rowOff>
    </xdr:from>
    <xdr:to>
      <xdr:col>8</xdr:col>
      <xdr:colOff>1165411</xdr:colOff>
      <xdr:row>634</xdr:row>
      <xdr:rowOff>197222</xdr:rowOff>
    </xdr:to>
    <xdr:sp macro="[0]!AplicarFormulasRelativasSafra25" textlink="">
      <xdr:nvSpPr>
        <xdr:cNvPr id="32" name="Retângulo 31">
          <a:extLst>
            <a:ext uri="{FF2B5EF4-FFF2-40B4-BE49-F238E27FC236}">
              <a16:creationId xmlns:a16="http://schemas.microsoft.com/office/drawing/2014/main" id="{8239E402-198F-4AA3-BDC8-7FF1683EADF0}"/>
            </a:ext>
          </a:extLst>
        </xdr:cNvPr>
        <xdr:cNvSpPr/>
      </xdr:nvSpPr>
      <xdr:spPr>
        <a:xfrm>
          <a:off x="8647099" y="121707406"/>
          <a:ext cx="878541" cy="420702"/>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658</xdr:row>
      <xdr:rowOff>26892</xdr:rowOff>
    </xdr:from>
    <xdr:to>
      <xdr:col>8</xdr:col>
      <xdr:colOff>1165411</xdr:colOff>
      <xdr:row>659</xdr:row>
      <xdr:rowOff>197222</xdr:rowOff>
    </xdr:to>
    <xdr:sp macro="[0]!AplicarFormulasRelativasSafra26" textlink="">
      <xdr:nvSpPr>
        <xdr:cNvPr id="34" name="Retângulo 33">
          <a:extLst>
            <a:ext uri="{FF2B5EF4-FFF2-40B4-BE49-F238E27FC236}">
              <a16:creationId xmlns:a16="http://schemas.microsoft.com/office/drawing/2014/main" id="{3DE5E86D-4D5A-487B-BB44-3AAC44AF9DE5}"/>
            </a:ext>
          </a:extLst>
        </xdr:cNvPr>
        <xdr:cNvSpPr/>
      </xdr:nvSpPr>
      <xdr:spPr>
        <a:xfrm>
          <a:off x="8647099" y="121707406"/>
          <a:ext cx="878541" cy="420702"/>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683</xdr:row>
      <xdr:rowOff>26892</xdr:rowOff>
    </xdr:from>
    <xdr:to>
      <xdr:col>8</xdr:col>
      <xdr:colOff>1165411</xdr:colOff>
      <xdr:row>684</xdr:row>
      <xdr:rowOff>197222</xdr:rowOff>
    </xdr:to>
    <xdr:sp macro="[0]!AplicarFormulasRelativasSafra27" textlink="">
      <xdr:nvSpPr>
        <xdr:cNvPr id="35" name="Retângulo 34">
          <a:extLst>
            <a:ext uri="{FF2B5EF4-FFF2-40B4-BE49-F238E27FC236}">
              <a16:creationId xmlns:a16="http://schemas.microsoft.com/office/drawing/2014/main" id="{A34CD673-2B1E-4AEC-83F9-A7FEE50795CA}"/>
            </a:ext>
          </a:extLst>
        </xdr:cNvPr>
        <xdr:cNvSpPr/>
      </xdr:nvSpPr>
      <xdr:spPr>
        <a:xfrm>
          <a:off x="8647099" y="121707406"/>
          <a:ext cx="878541" cy="420702"/>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708</xdr:row>
      <xdr:rowOff>26892</xdr:rowOff>
    </xdr:from>
    <xdr:to>
      <xdr:col>8</xdr:col>
      <xdr:colOff>1165411</xdr:colOff>
      <xdr:row>709</xdr:row>
      <xdr:rowOff>197222</xdr:rowOff>
    </xdr:to>
    <xdr:sp macro="[0]!AplicarFormulasRelativasSafra28" textlink="">
      <xdr:nvSpPr>
        <xdr:cNvPr id="36" name="Retângulo 35">
          <a:extLst>
            <a:ext uri="{FF2B5EF4-FFF2-40B4-BE49-F238E27FC236}">
              <a16:creationId xmlns:a16="http://schemas.microsoft.com/office/drawing/2014/main" id="{27766E63-1C77-4727-B036-2C553090F1E8}"/>
            </a:ext>
          </a:extLst>
        </xdr:cNvPr>
        <xdr:cNvSpPr/>
      </xdr:nvSpPr>
      <xdr:spPr>
        <a:xfrm>
          <a:off x="8647099" y="121707406"/>
          <a:ext cx="878541" cy="420702"/>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733</xdr:row>
      <xdr:rowOff>26892</xdr:rowOff>
    </xdr:from>
    <xdr:to>
      <xdr:col>8</xdr:col>
      <xdr:colOff>1165411</xdr:colOff>
      <xdr:row>734</xdr:row>
      <xdr:rowOff>197222</xdr:rowOff>
    </xdr:to>
    <xdr:sp macro="[0]!AplicarFormulasRelativasSafra29" textlink="">
      <xdr:nvSpPr>
        <xdr:cNvPr id="37" name="Retângulo 36">
          <a:extLst>
            <a:ext uri="{FF2B5EF4-FFF2-40B4-BE49-F238E27FC236}">
              <a16:creationId xmlns:a16="http://schemas.microsoft.com/office/drawing/2014/main" id="{FA73FD0C-E20A-43AA-9549-8E1CFDDA7575}"/>
            </a:ext>
          </a:extLst>
        </xdr:cNvPr>
        <xdr:cNvSpPr/>
      </xdr:nvSpPr>
      <xdr:spPr>
        <a:xfrm>
          <a:off x="8647099" y="121707406"/>
          <a:ext cx="878541" cy="420702"/>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758</xdr:row>
      <xdr:rowOff>26892</xdr:rowOff>
    </xdr:from>
    <xdr:to>
      <xdr:col>8</xdr:col>
      <xdr:colOff>1165411</xdr:colOff>
      <xdr:row>759</xdr:row>
      <xdr:rowOff>197222</xdr:rowOff>
    </xdr:to>
    <xdr:sp macro="[0]!AplicarFormulasRelativasSafra30" textlink="">
      <xdr:nvSpPr>
        <xdr:cNvPr id="38" name="Retângulo 37">
          <a:extLst>
            <a:ext uri="{FF2B5EF4-FFF2-40B4-BE49-F238E27FC236}">
              <a16:creationId xmlns:a16="http://schemas.microsoft.com/office/drawing/2014/main" id="{C776E4D4-1677-43BB-8F78-DD40C3783025}"/>
            </a:ext>
          </a:extLst>
        </xdr:cNvPr>
        <xdr:cNvSpPr/>
      </xdr:nvSpPr>
      <xdr:spPr>
        <a:xfrm>
          <a:off x="8647099" y="121707406"/>
          <a:ext cx="878541" cy="420702"/>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oneCellAnchor>
    <xdr:from>
      <xdr:col>2</xdr:col>
      <xdr:colOff>65313</xdr:colOff>
      <xdr:row>865</xdr:row>
      <xdr:rowOff>119742</xdr:rowOff>
    </xdr:from>
    <xdr:ext cx="606136" cy="611282"/>
    <xdr:pic>
      <xdr:nvPicPr>
        <xdr:cNvPr id="3" name="Imagem 2">
          <a:extLst>
            <a:ext uri="{FF2B5EF4-FFF2-40B4-BE49-F238E27FC236}">
              <a16:creationId xmlns:a16="http://schemas.microsoft.com/office/drawing/2014/main" id="{308B7F29-2CA0-4516-B355-51B1E9B0031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3142" y="198370371"/>
          <a:ext cx="606136" cy="611282"/>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17</xdr:col>
      <xdr:colOff>744382</xdr:colOff>
      <xdr:row>89</xdr:row>
      <xdr:rowOff>72696</xdr:rowOff>
    </xdr:from>
    <xdr:ext cx="797036" cy="277231"/>
    <xdr:pic>
      <xdr:nvPicPr>
        <xdr:cNvPr id="2" name="Imagem 1">
          <a:extLst>
            <a:ext uri="{FF2B5EF4-FFF2-40B4-BE49-F238E27FC236}">
              <a16:creationId xmlns:a16="http://schemas.microsoft.com/office/drawing/2014/main" id="{BB5ACDC0-5C48-4FD0-8E10-38573E7E1928}"/>
            </a:ext>
          </a:extLst>
        </xdr:cNvPr>
        <xdr:cNvPicPr>
          <a:picLocks noChangeAspect="1"/>
        </xdr:cNvPicPr>
      </xdr:nvPicPr>
      <xdr:blipFill>
        <a:blip xmlns:r="http://schemas.openxmlformats.org/officeDocument/2006/relationships" r:embed="rId1"/>
        <a:stretch>
          <a:fillRect/>
        </a:stretch>
      </xdr:blipFill>
      <xdr:spPr>
        <a:xfrm>
          <a:off x="25989442" y="24296676"/>
          <a:ext cx="797036" cy="277231"/>
        </a:xfrm>
        <a:prstGeom prst="rect">
          <a:avLst/>
        </a:prstGeom>
      </xdr:spPr>
    </xdr:pic>
    <xdr:clientData/>
  </xdr:oneCellAnchor>
  <xdr:oneCellAnchor>
    <xdr:from>
      <xdr:col>2</xdr:col>
      <xdr:colOff>38100</xdr:colOff>
      <xdr:row>89</xdr:row>
      <xdr:rowOff>43543</xdr:rowOff>
    </xdr:from>
    <xdr:ext cx="402128" cy="405542"/>
    <xdr:pic>
      <xdr:nvPicPr>
        <xdr:cNvPr id="3" name="Imagem 2" descr="Gráfico, Gráfico de bolhas&#10;&#10;Descrição gerada automaticamente">
          <a:extLst>
            <a:ext uri="{FF2B5EF4-FFF2-40B4-BE49-F238E27FC236}">
              <a16:creationId xmlns:a16="http://schemas.microsoft.com/office/drawing/2014/main" id="{5CB73BA4-3F15-4DAB-9798-A1A44E82C0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72440" y="24267523"/>
          <a:ext cx="402128" cy="405542"/>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2</xdr:col>
      <xdr:colOff>171450</xdr:colOff>
      <xdr:row>90</xdr:row>
      <xdr:rowOff>19050</xdr:rowOff>
    </xdr:from>
    <xdr:ext cx="638175" cy="643593"/>
    <xdr:pic>
      <xdr:nvPicPr>
        <xdr:cNvPr id="3" name="Imagem 2" descr="Gráfico, Gráfico de bolhas&#10;&#10;Descrição gerada automaticamente">
          <a:extLst>
            <a:ext uri="{FF2B5EF4-FFF2-40B4-BE49-F238E27FC236}">
              <a16:creationId xmlns:a16="http://schemas.microsoft.com/office/drawing/2014/main" id="{814F2B81-B748-4A0F-BAF3-5BB37531337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390" y="22056090"/>
          <a:ext cx="638175" cy="643593"/>
        </a:xfrm>
        <a:prstGeom prst="rect">
          <a:avLst/>
        </a:prstGeom>
      </xdr:spPr>
    </xdr:pic>
    <xdr:clientData/>
  </xdr:oneCellAnchor>
  <xdr:oneCellAnchor>
    <xdr:from>
      <xdr:col>146</xdr:col>
      <xdr:colOff>95250</xdr:colOff>
      <xdr:row>90</xdr:row>
      <xdr:rowOff>133350</xdr:rowOff>
    </xdr:from>
    <xdr:ext cx="1095371" cy="381000"/>
    <xdr:pic>
      <xdr:nvPicPr>
        <xdr:cNvPr id="4" name="Imagem 3">
          <a:extLst>
            <a:ext uri="{FF2B5EF4-FFF2-40B4-BE49-F238E27FC236}">
              <a16:creationId xmlns:a16="http://schemas.microsoft.com/office/drawing/2014/main" id="{78E9B79C-9DFB-46A7-9142-721816CE0447}"/>
            </a:ext>
          </a:extLst>
        </xdr:cNvPr>
        <xdr:cNvPicPr>
          <a:picLocks noChangeAspect="1"/>
        </xdr:cNvPicPr>
      </xdr:nvPicPr>
      <xdr:blipFill>
        <a:blip xmlns:r="http://schemas.openxmlformats.org/officeDocument/2006/relationships" r:embed="rId2"/>
        <a:stretch>
          <a:fillRect/>
        </a:stretch>
      </xdr:blipFill>
      <xdr:spPr>
        <a:xfrm>
          <a:off x="15512143" y="21316950"/>
          <a:ext cx="1095371" cy="381000"/>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2</xdr:col>
      <xdr:colOff>171450</xdr:colOff>
      <xdr:row>88</xdr:row>
      <xdr:rowOff>19050</xdr:rowOff>
    </xdr:from>
    <xdr:ext cx="638175" cy="643593"/>
    <xdr:pic>
      <xdr:nvPicPr>
        <xdr:cNvPr id="2" name="Imagem 1" descr="Gráfico, Gráfico de bolhas&#10;&#10;Descrição gerada automaticamente">
          <a:extLst>
            <a:ext uri="{FF2B5EF4-FFF2-40B4-BE49-F238E27FC236}">
              <a16:creationId xmlns:a16="http://schemas.microsoft.com/office/drawing/2014/main" id="{4E06231B-DE4D-40F1-B931-58CA1C9F207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390" y="18139410"/>
          <a:ext cx="638175" cy="643593"/>
        </a:xfrm>
        <a:prstGeom prst="rect">
          <a:avLst/>
        </a:prstGeom>
      </xdr:spPr>
    </xdr:pic>
    <xdr:clientData/>
  </xdr:oneCellAnchor>
  <xdr:oneCellAnchor>
    <xdr:from>
      <xdr:col>21</xdr:col>
      <xdr:colOff>0</xdr:colOff>
      <xdr:row>88</xdr:row>
      <xdr:rowOff>89808</xdr:rowOff>
    </xdr:from>
    <xdr:ext cx="1095371" cy="381000"/>
    <xdr:pic>
      <xdr:nvPicPr>
        <xdr:cNvPr id="3" name="Imagem 2">
          <a:extLst>
            <a:ext uri="{FF2B5EF4-FFF2-40B4-BE49-F238E27FC236}">
              <a16:creationId xmlns:a16="http://schemas.microsoft.com/office/drawing/2014/main" id="{21DEBEB7-2C3C-44E8-BB52-508AB7DC3215}"/>
            </a:ext>
          </a:extLst>
        </xdr:cNvPr>
        <xdr:cNvPicPr>
          <a:picLocks noChangeAspect="1"/>
        </xdr:cNvPicPr>
      </xdr:nvPicPr>
      <xdr:blipFill>
        <a:blip xmlns:r="http://schemas.openxmlformats.org/officeDocument/2006/relationships" r:embed="rId2"/>
        <a:stretch>
          <a:fillRect/>
        </a:stretch>
      </xdr:blipFill>
      <xdr:spPr>
        <a:xfrm>
          <a:off x="45704761" y="18210168"/>
          <a:ext cx="1095371" cy="381000"/>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15</xdr:col>
      <xdr:colOff>744382</xdr:colOff>
      <xdr:row>109</xdr:row>
      <xdr:rowOff>72696</xdr:rowOff>
    </xdr:from>
    <xdr:ext cx="797036" cy="277231"/>
    <xdr:pic>
      <xdr:nvPicPr>
        <xdr:cNvPr id="5" name="Imagem 4">
          <a:extLst>
            <a:ext uri="{FF2B5EF4-FFF2-40B4-BE49-F238E27FC236}">
              <a16:creationId xmlns:a16="http://schemas.microsoft.com/office/drawing/2014/main" id="{E69E0DB5-9F50-4A33-A882-36DD6AA02F39}"/>
            </a:ext>
          </a:extLst>
        </xdr:cNvPr>
        <xdr:cNvPicPr>
          <a:picLocks noChangeAspect="1"/>
        </xdr:cNvPicPr>
      </xdr:nvPicPr>
      <xdr:blipFill>
        <a:blip xmlns:r="http://schemas.openxmlformats.org/officeDocument/2006/relationships" r:embed="rId1"/>
        <a:stretch>
          <a:fillRect/>
        </a:stretch>
      </xdr:blipFill>
      <xdr:spPr>
        <a:xfrm>
          <a:off x="25988353" y="24358725"/>
          <a:ext cx="797036" cy="277231"/>
        </a:xfrm>
        <a:prstGeom prst="rect">
          <a:avLst/>
        </a:prstGeom>
      </xdr:spPr>
    </xdr:pic>
    <xdr:clientData/>
  </xdr:oneCellAnchor>
  <xdr:oneCellAnchor>
    <xdr:from>
      <xdr:col>2</xdr:col>
      <xdr:colOff>38100</xdr:colOff>
      <xdr:row>109</xdr:row>
      <xdr:rowOff>43543</xdr:rowOff>
    </xdr:from>
    <xdr:ext cx="402128" cy="405542"/>
    <xdr:pic>
      <xdr:nvPicPr>
        <xdr:cNvPr id="6" name="Imagem 5" descr="Gráfico, Gráfico de bolhas&#10;&#10;Descrição gerada automaticamente">
          <a:extLst>
            <a:ext uri="{FF2B5EF4-FFF2-40B4-BE49-F238E27FC236}">
              <a16:creationId xmlns:a16="http://schemas.microsoft.com/office/drawing/2014/main" id="{C787F7EA-A43C-436B-9909-045C97FAE20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73529" y="24329572"/>
          <a:ext cx="402128" cy="405542"/>
        </a:xfrm>
        <a:prstGeom prst="rect">
          <a:avLst/>
        </a:prstGeom>
      </xdr:spPr>
    </xdr:pic>
    <xdr:clientData/>
  </xdr:oneCellAnchor>
  <xdr:twoCellAnchor>
    <xdr:from>
      <xdr:col>2</xdr:col>
      <xdr:colOff>24740</xdr:colOff>
      <xdr:row>17</xdr:row>
      <xdr:rowOff>8907</xdr:rowOff>
    </xdr:from>
    <xdr:to>
      <xdr:col>2</xdr:col>
      <xdr:colOff>2437409</xdr:colOff>
      <xdr:row>19</xdr:row>
      <xdr:rowOff>166254</xdr:rowOff>
    </xdr:to>
    <xdr:grpSp>
      <xdr:nvGrpSpPr>
        <xdr:cNvPr id="7" name="Agrupar 6">
          <a:extLst>
            <a:ext uri="{FF2B5EF4-FFF2-40B4-BE49-F238E27FC236}">
              <a16:creationId xmlns:a16="http://schemas.microsoft.com/office/drawing/2014/main" id="{0FD960FC-2B55-4ACB-8101-FAE3B001DF2F}"/>
            </a:ext>
          </a:extLst>
        </xdr:cNvPr>
        <xdr:cNvGrpSpPr/>
      </xdr:nvGrpSpPr>
      <xdr:grpSpPr>
        <a:xfrm>
          <a:off x="454231" y="2932216"/>
          <a:ext cx="2412669" cy="517565"/>
          <a:chOff x="7594600" y="2531534"/>
          <a:chExt cx="2370667" cy="660400"/>
        </a:xfrm>
        <a:solidFill>
          <a:schemeClr val="bg2"/>
        </a:solidFill>
      </xdr:grpSpPr>
      <xdr:sp macro="[0]!BANCO_Clique" textlink="">
        <xdr:nvSpPr>
          <xdr:cNvPr id="9" name="Retângulo 8">
            <a:extLst>
              <a:ext uri="{FF2B5EF4-FFF2-40B4-BE49-F238E27FC236}">
                <a16:creationId xmlns:a16="http://schemas.microsoft.com/office/drawing/2014/main" id="{22860408-8769-AFB5-EC95-F6207F0C9B6F}"/>
              </a:ext>
            </a:extLst>
          </xdr:cNvPr>
          <xdr:cNvSpPr/>
        </xdr:nvSpPr>
        <xdr:spPr>
          <a:xfrm>
            <a:off x="7594600" y="2531534"/>
            <a:ext cx="2370667" cy="660400"/>
          </a:xfrm>
          <a:prstGeom prst="rect">
            <a:avLst/>
          </a:prstGeom>
          <a:gr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rgbClr val="3B3B3A"/>
                </a:solidFill>
                <a:latin typeface="Arial" panose="020B0604020202020204" pitchFamily="34" charset="0"/>
                <a:cs typeface="Arial" panose="020B0604020202020204" pitchFamily="34" charset="0"/>
              </a:rPr>
              <a:t>EXPORTAR</a:t>
            </a:r>
            <a:r>
              <a:rPr lang="pt-BR" sz="1100" baseline="0">
                <a:solidFill>
                  <a:srgbClr val="3B3B3A"/>
                </a:solidFill>
                <a:latin typeface="Arial" panose="020B0604020202020204" pitchFamily="34" charset="0"/>
                <a:cs typeface="Arial" panose="020B0604020202020204" pitchFamily="34" charset="0"/>
              </a:rPr>
              <a:t> RELATÓRIO </a:t>
            </a:r>
          </a:p>
          <a:p>
            <a:pPr algn="l"/>
            <a:r>
              <a:rPr lang="pt-BR" sz="1100" baseline="0">
                <a:solidFill>
                  <a:srgbClr val="3B3B3A"/>
                </a:solidFill>
                <a:latin typeface="Arial" panose="020B0604020202020204" pitchFamily="34" charset="0"/>
                <a:cs typeface="Arial" panose="020B0604020202020204" pitchFamily="34" charset="0"/>
              </a:rPr>
              <a:t>DO BANCO</a:t>
            </a:r>
            <a:endParaRPr lang="pt-BR" sz="1100">
              <a:solidFill>
                <a:srgbClr val="3B3B3A"/>
              </a:solidFill>
              <a:latin typeface="Arial" panose="020B0604020202020204" pitchFamily="34" charset="0"/>
              <a:cs typeface="Arial" panose="020B0604020202020204" pitchFamily="34" charset="0"/>
            </a:endParaRPr>
          </a:p>
        </xdr:txBody>
      </xdr:sp>
      <xdr:pic macro="[0]!Agrupar7_Clique">
        <xdr:nvPicPr>
          <xdr:cNvPr id="10" name="Imagem 9">
            <a:extLst>
              <a:ext uri="{FF2B5EF4-FFF2-40B4-BE49-F238E27FC236}">
                <a16:creationId xmlns:a16="http://schemas.microsoft.com/office/drawing/2014/main" id="{BDB2860E-F4B4-DBD9-48B5-5109EBBA0A1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74199" y="2607731"/>
            <a:ext cx="401771" cy="500379"/>
          </a:xfrm>
          <a:prstGeom prst="rect">
            <a:avLst/>
          </a:prstGeom>
          <a:grpFill/>
        </xdr:spPr>
      </xdr:pic>
    </xdr:grpSp>
    <xdr:clientData/>
  </xdr:twoCellAnchor>
</xdr:wsDr>
</file>

<file path=xl/drawings/drawing14.xml><?xml version="1.0" encoding="utf-8"?>
<xdr:wsDr xmlns:xdr="http://schemas.openxmlformats.org/drawingml/2006/spreadsheetDrawing" xmlns:a="http://schemas.openxmlformats.org/drawingml/2006/main">
  <xdr:oneCellAnchor>
    <xdr:from>
      <xdr:col>1</xdr:col>
      <xdr:colOff>259977</xdr:colOff>
      <xdr:row>113</xdr:row>
      <xdr:rowOff>134472</xdr:rowOff>
    </xdr:from>
    <xdr:ext cx="417793" cy="421340"/>
    <xdr:pic>
      <xdr:nvPicPr>
        <xdr:cNvPr id="3" name="Imagem 2" descr="Gráfico, Gráfico de bolhas&#10;&#10;Descrição gerada automaticamente">
          <a:extLst>
            <a:ext uri="{FF2B5EF4-FFF2-40B4-BE49-F238E27FC236}">
              <a16:creationId xmlns:a16="http://schemas.microsoft.com/office/drawing/2014/main" id="{35681657-C4BD-4C2E-B695-1829378A6A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165" y="14953131"/>
          <a:ext cx="417793" cy="421340"/>
        </a:xfrm>
        <a:prstGeom prst="rect">
          <a:avLst/>
        </a:prstGeom>
      </xdr:spPr>
    </xdr:pic>
    <xdr:clientData/>
  </xdr:oneCellAnchor>
  <xdr:oneCellAnchor>
    <xdr:from>
      <xdr:col>27</xdr:col>
      <xdr:colOff>502024</xdr:colOff>
      <xdr:row>114</xdr:row>
      <xdr:rowOff>17930</xdr:rowOff>
    </xdr:from>
    <xdr:ext cx="833718" cy="289990"/>
    <xdr:pic>
      <xdr:nvPicPr>
        <xdr:cNvPr id="5" name="Imagem 4">
          <a:extLst>
            <a:ext uri="{FF2B5EF4-FFF2-40B4-BE49-F238E27FC236}">
              <a16:creationId xmlns:a16="http://schemas.microsoft.com/office/drawing/2014/main" id="{42041B96-5E61-4DA3-99A1-D74F2C64C080}"/>
            </a:ext>
          </a:extLst>
        </xdr:cNvPr>
        <xdr:cNvPicPr>
          <a:picLocks noChangeAspect="1"/>
        </xdr:cNvPicPr>
      </xdr:nvPicPr>
      <xdr:blipFill>
        <a:blip xmlns:r="http://schemas.openxmlformats.org/officeDocument/2006/relationships" r:embed="rId2"/>
        <a:stretch>
          <a:fillRect/>
        </a:stretch>
      </xdr:blipFill>
      <xdr:spPr>
        <a:xfrm>
          <a:off x="21972495" y="15006918"/>
          <a:ext cx="833718" cy="289990"/>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twoCellAnchor editAs="oneCell">
    <xdr:from>
      <xdr:col>1</xdr:col>
      <xdr:colOff>315407</xdr:colOff>
      <xdr:row>244</xdr:row>
      <xdr:rowOff>80683</xdr:rowOff>
    </xdr:from>
    <xdr:to>
      <xdr:col>11</xdr:col>
      <xdr:colOff>121024</xdr:colOff>
      <xdr:row>252</xdr:row>
      <xdr:rowOff>161364</xdr:rowOff>
    </xdr:to>
    <xdr:pic>
      <xdr:nvPicPr>
        <xdr:cNvPr id="69" name="Imagem 68">
          <a:extLst>
            <a:ext uri="{FF2B5EF4-FFF2-40B4-BE49-F238E27FC236}">
              <a16:creationId xmlns:a16="http://schemas.microsoft.com/office/drawing/2014/main" id="{7A89BD55-F3BA-B45A-BA91-BCE169789AD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46088" b="77701"/>
        <a:stretch/>
      </xdr:blipFill>
      <xdr:spPr bwMode="auto">
        <a:xfrm>
          <a:off x="611242" y="39686754"/>
          <a:ext cx="6166076" cy="14433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10886</xdr:colOff>
      <xdr:row>170</xdr:row>
      <xdr:rowOff>183136</xdr:rowOff>
    </xdr:from>
    <xdr:to>
      <xdr:col>19</xdr:col>
      <xdr:colOff>761571</xdr:colOff>
      <xdr:row>211</xdr:row>
      <xdr:rowOff>94745</xdr:rowOff>
    </xdr:to>
    <xdr:pic>
      <xdr:nvPicPr>
        <xdr:cNvPr id="64" name="Imagem 63">
          <a:extLst>
            <a:ext uri="{FF2B5EF4-FFF2-40B4-BE49-F238E27FC236}">
              <a16:creationId xmlns:a16="http://schemas.microsoft.com/office/drawing/2014/main" id="{F2B1E835-0801-D47E-24B6-34FE82B7F5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4800" y="31185650"/>
          <a:ext cx="13105971" cy="755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11344</xdr:colOff>
      <xdr:row>1</xdr:row>
      <xdr:rowOff>21772</xdr:rowOff>
    </xdr:from>
    <xdr:to>
      <xdr:col>20</xdr:col>
      <xdr:colOff>428</xdr:colOff>
      <xdr:row>42</xdr:row>
      <xdr:rowOff>0</xdr:rowOff>
    </xdr:to>
    <xdr:pic>
      <xdr:nvPicPr>
        <xdr:cNvPr id="6" name="Imagem 5">
          <a:extLst>
            <a:ext uri="{FF2B5EF4-FFF2-40B4-BE49-F238E27FC236}">
              <a16:creationId xmlns:a16="http://schemas.microsoft.com/office/drawing/2014/main" id="{49F21B25-5CF1-049C-AF92-C589F6D80E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05258" y="206829"/>
          <a:ext cx="13117256" cy="7489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747486</xdr:colOff>
      <xdr:row>25</xdr:row>
      <xdr:rowOff>105227</xdr:rowOff>
    </xdr:from>
    <xdr:to>
      <xdr:col>15</xdr:col>
      <xdr:colOff>709386</xdr:colOff>
      <xdr:row>28</xdr:row>
      <xdr:rowOff>105228</xdr:rowOff>
    </xdr:to>
    <xdr:sp macro="" textlink="Cadastro!D18">
      <xdr:nvSpPr>
        <xdr:cNvPr id="9" name="CaixaDeTexto 8">
          <a:extLst>
            <a:ext uri="{FF2B5EF4-FFF2-40B4-BE49-F238E27FC236}">
              <a16:creationId xmlns:a16="http://schemas.microsoft.com/office/drawing/2014/main" id="{AE929962-D7F1-75F8-1DE1-DFEDE493A344}"/>
            </a:ext>
          </a:extLst>
        </xdr:cNvPr>
        <xdr:cNvSpPr txBox="1"/>
      </xdr:nvSpPr>
      <xdr:spPr>
        <a:xfrm>
          <a:off x="3392715" y="4731656"/>
          <a:ext cx="6275614" cy="5551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8D5FF02-CB5E-426C-892F-31F3144843A0}" type="TxLink">
            <a:rPr lang="en-US" sz="2800" b="1" i="0" u="none" strike="noStrike">
              <a:solidFill>
                <a:srgbClr val="3B3B3A"/>
              </a:solidFill>
              <a:latin typeface="Arial"/>
              <a:cs typeface="Arial"/>
            </a:rPr>
            <a:pPr algn="ctr"/>
            <a:t> </a:t>
          </a:fld>
          <a:endParaRPr lang="pt-BR" sz="2800" b="1">
            <a:solidFill>
              <a:srgbClr val="3B3B3A"/>
            </a:solidFill>
          </a:endParaRPr>
        </a:p>
      </xdr:txBody>
    </xdr:sp>
    <xdr:clientData/>
  </xdr:twoCellAnchor>
  <xdr:twoCellAnchor editAs="oneCell">
    <xdr:from>
      <xdr:col>1</xdr:col>
      <xdr:colOff>23292</xdr:colOff>
      <xdr:row>45</xdr:row>
      <xdr:rowOff>25398</xdr:rowOff>
    </xdr:from>
    <xdr:to>
      <xdr:col>19</xdr:col>
      <xdr:colOff>767230</xdr:colOff>
      <xdr:row>85</xdr:row>
      <xdr:rowOff>87085</xdr:rowOff>
    </xdr:to>
    <xdr:pic>
      <xdr:nvPicPr>
        <xdr:cNvPr id="10" name="Imagem 9">
          <a:extLst>
            <a:ext uri="{FF2B5EF4-FFF2-40B4-BE49-F238E27FC236}">
              <a16:creationId xmlns:a16="http://schemas.microsoft.com/office/drawing/2014/main" id="{B37973FB-F4A8-5514-F24C-30167C9400D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7206" y="8124369"/>
          <a:ext cx="13099224" cy="74639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29036</xdr:colOff>
      <xdr:row>86</xdr:row>
      <xdr:rowOff>179295</xdr:rowOff>
    </xdr:from>
    <xdr:to>
      <xdr:col>19</xdr:col>
      <xdr:colOff>758264</xdr:colOff>
      <xdr:row>128</xdr:row>
      <xdr:rowOff>1</xdr:rowOff>
    </xdr:to>
    <xdr:pic>
      <xdr:nvPicPr>
        <xdr:cNvPr id="44" name="Imagem 43">
          <a:extLst>
            <a:ext uri="{FF2B5EF4-FFF2-40B4-BE49-F238E27FC236}">
              <a16:creationId xmlns:a16="http://schemas.microsoft.com/office/drawing/2014/main" id="{8FE9D5C5-D732-33CB-B93E-54163AE13BC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2950" y="15789409"/>
          <a:ext cx="13084514" cy="75169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54428</xdr:colOff>
      <xdr:row>129</xdr:row>
      <xdr:rowOff>17929</xdr:rowOff>
    </xdr:from>
    <xdr:to>
      <xdr:col>19</xdr:col>
      <xdr:colOff>761078</xdr:colOff>
      <xdr:row>169</xdr:row>
      <xdr:rowOff>108856</xdr:rowOff>
    </xdr:to>
    <xdr:pic>
      <xdr:nvPicPr>
        <xdr:cNvPr id="63" name="Imagem 62">
          <a:extLst>
            <a:ext uri="{FF2B5EF4-FFF2-40B4-BE49-F238E27FC236}">
              <a16:creationId xmlns:a16="http://schemas.microsoft.com/office/drawing/2014/main" id="{22B3B76E-7755-4358-B679-74288146D82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48342" y="23509300"/>
          <a:ext cx="13061936" cy="749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32337</xdr:colOff>
      <xdr:row>233</xdr:row>
      <xdr:rowOff>83351</xdr:rowOff>
    </xdr:from>
    <xdr:to>
      <xdr:col>10</xdr:col>
      <xdr:colOff>553571</xdr:colOff>
      <xdr:row>235</xdr:row>
      <xdr:rowOff>166595</xdr:rowOff>
    </xdr:to>
    <xdr:sp macro="" textlink="">
      <xdr:nvSpPr>
        <xdr:cNvPr id="67" name="Seta: para Baixo 66">
          <a:extLst>
            <a:ext uri="{FF2B5EF4-FFF2-40B4-BE49-F238E27FC236}">
              <a16:creationId xmlns:a16="http://schemas.microsoft.com/office/drawing/2014/main" id="{BEA25EC5-189F-4C55-9BEE-1CCD1419F7B5}"/>
            </a:ext>
          </a:extLst>
        </xdr:cNvPr>
        <xdr:cNvSpPr/>
      </xdr:nvSpPr>
      <xdr:spPr>
        <a:xfrm>
          <a:off x="5747337" y="37561051"/>
          <a:ext cx="521234" cy="642044"/>
        </a:xfrm>
        <a:prstGeom prst="down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pt-BR" sz="1100"/>
        </a:p>
      </xdr:txBody>
    </xdr:sp>
    <xdr:clientData/>
  </xdr:twoCellAnchor>
  <xdr:twoCellAnchor editAs="oneCell">
    <xdr:from>
      <xdr:col>17</xdr:col>
      <xdr:colOff>283029</xdr:colOff>
      <xdr:row>246</xdr:row>
      <xdr:rowOff>26894</xdr:rowOff>
    </xdr:from>
    <xdr:to>
      <xdr:col>19</xdr:col>
      <xdr:colOff>766545</xdr:colOff>
      <xdr:row>268</xdr:row>
      <xdr:rowOff>50586</xdr:rowOff>
    </xdr:to>
    <xdr:pic>
      <xdr:nvPicPr>
        <xdr:cNvPr id="70" name="Imagem 69">
          <a:extLst>
            <a:ext uri="{FF2B5EF4-FFF2-40B4-BE49-F238E27FC236}">
              <a16:creationId xmlns:a16="http://schemas.microsoft.com/office/drawing/2014/main" id="{D53A54D3-8FBA-4D45-BC5C-4D85C738859B}"/>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0889" b="38781"/>
        <a:stretch/>
      </xdr:blipFill>
      <xdr:spPr bwMode="auto">
        <a:xfrm>
          <a:off x="11234058" y="46737494"/>
          <a:ext cx="2181687" cy="4094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281748</xdr:colOff>
      <xdr:row>250</xdr:row>
      <xdr:rowOff>127427</xdr:rowOff>
    </xdr:from>
    <xdr:to>
      <xdr:col>10</xdr:col>
      <xdr:colOff>80043</xdr:colOff>
      <xdr:row>253</xdr:row>
      <xdr:rowOff>127427</xdr:rowOff>
    </xdr:to>
    <xdr:sp macro="" textlink="Safra!F34">
      <xdr:nvSpPr>
        <xdr:cNvPr id="71" name="CaixaDeTexto 70">
          <a:extLst>
            <a:ext uri="{FF2B5EF4-FFF2-40B4-BE49-F238E27FC236}">
              <a16:creationId xmlns:a16="http://schemas.microsoft.com/office/drawing/2014/main" id="{406395EA-FEC2-460F-A7A7-5458739FE9C1}"/>
            </a:ext>
          </a:extLst>
        </xdr:cNvPr>
        <xdr:cNvSpPr txBox="1"/>
      </xdr:nvSpPr>
      <xdr:spPr>
        <a:xfrm>
          <a:off x="2023462" y="47578256"/>
          <a:ext cx="3869552" cy="5551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07D945A-21D4-440F-AF9E-E9C1D0E85ED2}" type="TxLink">
            <a:rPr lang="en-US" sz="1800" b="1" i="0" u="none" strike="noStrike">
              <a:solidFill>
                <a:srgbClr val="3B3B3A"/>
              </a:solidFill>
              <a:latin typeface="Arial"/>
              <a:cs typeface="Arial"/>
            </a:rPr>
            <a:pPr algn="l"/>
            <a:t>Soja Sequeiro</a:t>
          </a:fld>
          <a:endParaRPr lang="en-US" sz="1600" b="1">
            <a:solidFill>
              <a:srgbClr val="3B3B3A"/>
            </a:solidFill>
          </a:endParaRPr>
        </a:p>
      </xdr:txBody>
    </xdr:sp>
    <xdr:clientData/>
  </xdr:twoCellAnchor>
  <xdr:twoCellAnchor editAs="oneCell">
    <xdr:from>
      <xdr:col>1</xdr:col>
      <xdr:colOff>304800</xdr:colOff>
      <xdr:row>282</xdr:row>
      <xdr:rowOff>98612</xdr:rowOff>
    </xdr:from>
    <xdr:to>
      <xdr:col>11</xdr:col>
      <xdr:colOff>110417</xdr:colOff>
      <xdr:row>291</xdr:row>
      <xdr:rowOff>1493</xdr:rowOff>
    </xdr:to>
    <xdr:pic>
      <xdr:nvPicPr>
        <xdr:cNvPr id="72" name="Imagem 71">
          <a:extLst>
            <a:ext uri="{FF2B5EF4-FFF2-40B4-BE49-F238E27FC236}">
              <a16:creationId xmlns:a16="http://schemas.microsoft.com/office/drawing/2014/main" id="{F03A9770-216F-49AF-9102-09E8D430077A}"/>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46088" b="77701"/>
        <a:stretch/>
      </xdr:blipFill>
      <xdr:spPr bwMode="auto">
        <a:xfrm>
          <a:off x="600635" y="45908259"/>
          <a:ext cx="6166076" cy="14433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294193</xdr:colOff>
      <xdr:row>284</xdr:row>
      <xdr:rowOff>17927</xdr:rowOff>
    </xdr:from>
    <xdr:to>
      <xdr:col>20</xdr:col>
      <xdr:colOff>4823</xdr:colOff>
      <xdr:row>306</xdr:row>
      <xdr:rowOff>35856</xdr:rowOff>
    </xdr:to>
    <xdr:pic>
      <xdr:nvPicPr>
        <xdr:cNvPr id="73" name="Imagem 72">
          <a:extLst>
            <a:ext uri="{FF2B5EF4-FFF2-40B4-BE49-F238E27FC236}">
              <a16:creationId xmlns:a16="http://schemas.microsoft.com/office/drawing/2014/main" id="{F767411C-4D8A-4CDD-A6C5-0860C62FDC95}"/>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0889" b="38781"/>
        <a:stretch/>
      </xdr:blipFill>
      <xdr:spPr bwMode="auto">
        <a:xfrm>
          <a:off x="11245222" y="53684498"/>
          <a:ext cx="2181687" cy="4089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314684</xdr:colOff>
      <xdr:row>288</xdr:row>
      <xdr:rowOff>134470</xdr:rowOff>
    </xdr:from>
    <xdr:to>
      <xdr:col>10</xdr:col>
      <xdr:colOff>112979</xdr:colOff>
      <xdr:row>291</xdr:row>
      <xdr:rowOff>134470</xdr:rowOff>
    </xdr:to>
    <xdr:sp macro="" textlink="Safra!F59">
      <xdr:nvSpPr>
        <xdr:cNvPr id="74" name="CaixaDeTexto 73">
          <a:extLst>
            <a:ext uri="{FF2B5EF4-FFF2-40B4-BE49-F238E27FC236}">
              <a16:creationId xmlns:a16="http://schemas.microsoft.com/office/drawing/2014/main" id="{23EEC014-00CB-4CFF-8925-D0B7603133CD}"/>
            </a:ext>
          </a:extLst>
        </xdr:cNvPr>
        <xdr:cNvSpPr txBox="1"/>
      </xdr:nvSpPr>
      <xdr:spPr>
        <a:xfrm>
          <a:off x="2056398" y="54541270"/>
          <a:ext cx="3869552" cy="5551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98EF057-3723-4FB3-99A8-37287E1EA1B3}" type="TxLink">
            <a:rPr lang="en-US" sz="1800" b="1" i="0" u="none" strike="noStrike">
              <a:solidFill>
                <a:srgbClr val="3B3B3A"/>
              </a:solidFill>
              <a:latin typeface="Arial"/>
              <a:ea typeface="+mn-ea"/>
              <a:cs typeface="Arial"/>
            </a:rPr>
            <a:pPr marL="0" indent="0" algn="l"/>
            <a:t>Soja Sequeiro</a:t>
          </a:fld>
          <a:endParaRPr lang="en-US" sz="1800" b="1" i="0" u="none" strike="noStrike">
            <a:solidFill>
              <a:srgbClr val="3B3B3A"/>
            </a:solidFill>
            <a:latin typeface="Arial"/>
            <a:ea typeface="+mn-ea"/>
            <a:cs typeface="Arial"/>
          </a:endParaRPr>
        </a:p>
      </xdr:txBody>
    </xdr:sp>
    <xdr:clientData/>
  </xdr:twoCellAnchor>
  <xdr:twoCellAnchor editAs="oneCell">
    <xdr:from>
      <xdr:col>1</xdr:col>
      <xdr:colOff>44824</xdr:colOff>
      <xdr:row>321</xdr:row>
      <xdr:rowOff>179293</xdr:rowOff>
    </xdr:from>
    <xdr:to>
      <xdr:col>12</xdr:col>
      <xdr:colOff>447489</xdr:colOff>
      <xdr:row>330</xdr:row>
      <xdr:rowOff>35859</xdr:rowOff>
    </xdr:to>
    <xdr:pic>
      <xdr:nvPicPr>
        <xdr:cNvPr id="75" name="Imagem 74">
          <a:extLst>
            <a:ext uri="{FF2B5EF4-FFF2-40B4-BE49-F238E27FC236}">
              <a16:creationId xmlns:a16="http://schemas.microsoft.com/office/drawing/2014/main" id="{DA39D46F-1380-A078-552C-2F8520E38B98}"/>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r="39992" b="77147"/>
        <a:stretch/>
      </xdr:blipFill>
      <xdr:spPr bwMode="auto">
        <a:xfrm>
          <a:off x="340659" y="52371811"/>
          <a:ext cx="6902824" cy="1470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211310</xdr:colOff>
      <xdr:row>322</xdr:row>
      <xdr:rowOff>26892</xdr:rowOff>
    </xdr:from>
    <xdr:to>
      <xdr:col>19</xdr:col>
      <xdr:colOff>760660</xdr:colOff>
      <xdr:row>339</xdr:row>
      <xdr:rowOff>202987</xdr:rowOff>
    </xdr:to>
    <xdr:pic>
      <xdr:nvPicPr>
        <xdr:cNvPr id="77" name="Imagem 76">
          <a:extLst>
            <a:ext uri="{FF2B5EF4-FFF2-40B4-BE49-F238E27FC236}">
              <a16:creationId xmlns:a16="http://schemas.microsoft.com/office/drawing/2014/main" id="{23282527-CDBE-4C07-A5BC-8ED925A0A913}"/>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80426" b="40777"/>
        <a:stretch/>
      </xdr:blipFill>
      <xdr:spPr bwMode="auto">
        <a:xfrm>
          <a:off x="11162339" y="60660321"/>
          <a:ext cx="2247521" cy="3844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44824</xdr:colOff>
      <xdr:row>351</xdr:row>
      <xdr:rowOff>0</xdr:rowOff>
    </xdr:from>
    <xdr:to>
      <xdr:col>12</xdr:col>
      <xdr:colOff>447489</xdr:colOff>
      <xdr:row>359</xdr:row>
      <xdr:rowOff>35860</xdr:rowOff>
    </xdr:to>
    <xdr:pic>
      <xdr:nvPicPr>
        <xdr:cNvPr id="78" name="Imagem 77">
          <a:extLst>
            <a:ext uri="{FF2B5EF4-FFF2-40B4-BE49-F238E27FC236}">
              <a16:creationId xmlns:a16="http://schemas.microsoft.com/office/drawing/2014/main" id="{828C0A11-EA77-4919-A6CE-094E84A4953D}"/>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r="39992" b="77147"/>
        <a:stretch/>
      </xdr:blipFill>
      <xdr:spPr bwMode="auto">
        <a:xfrm>
          <a:off x="340659" y="58978800"/>
          <a:ext cx="6902824" cy="1470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222196</xdr:colOff>
      <xdr:row>351</xdr:row>
      <xdr:rowOff>0</xdr:rowOff>
    </xdr:from>
    <xdr:to>
      <xdr:col>19</xdr:col>
      <xdr:colOff>771546</xdr:colOff>
      <xdr:row>368</xdr:row>
      <xdr:rowOff>170330</xdr:rowOff>
    </xdr:to>
    <xdr:pic>
      <xdr:nvPicPr>
        <xdr:cNvPr id="79" name="Imagem 78">
          <a:extLst>
            <a:ext uri="{FF2B5EF4-FFF2-40B4-BE49-F238E27FC236}">
              <a16:creationId xmlns:a16="http://schemas.microsoft.com/office/drawing/2014/main" id="{16B48181-9101-4528-98D9-370834915BFB}"/>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80426" b="40777"/>
        <a:stretch/>
      </xdr:blipFill>
      <xdr:spPr bwMode="auto">
        <a:xfrm>
          <a:off x="11173225" y="67230171"/>
          <a:ext cx="2247521" cy="38388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xdr:colOff>
      <xdr:row>378</xdr:row>
      <xdr:rowOff>98611</xdr:rowOff>
    </xdr:from>
    <xdr:to>
      <xdr:col>12</xdr:col>
      <xdr:colOff>402667</xdr:colOff>
      <xdr:row>387</xdr:row>
      <xdr:rowOff>26896</xdr:rowOff>
    </xdr:to>
    <xdr:pic>
      <xdr:nvPicPr>
        <xdr:cNvPr id="80" name="Imagem 79">
          <a:extLst>
            <a:ext uri="{FF2B5EF4-FFF2-40B4-BE49-F238E27FC236}">
              <a16:creationId xmlns:a16="http://schemas.microsoft.com/office/drawing/2014/main" id="{92B00FBF-B96D-4B88-B222-34E9D8885219}"/>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r="39992" b="77147"/>
        <a:stretch/>
      </xdr:blipFill>
      <xdr:spPr bwMode="auto">
        <a:xfrm>
          <a:off x="295837" y="65397529"/>
          <a:ext cx="6902824" cy="1470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231162</xdr:colOff>
      <xdr:row>380</xdr:row>
      <xdr:rowOff>7043</xdr:rowOff>
    </xdr:from>
    <xdr:to>
      <xdr:col>20</xdr:col>
      <xdr:colOff>7626</xdr:colOff>
      <xdr:row>396</xdr:row>
      <xdr:rowOff>60832</xdr:rowOff>
    </xdr:to>
    <xdr:pic>
      <xdr:nvPicPr>
        <xdr:cNvPr id="81" name="Imagem 80">
          <a:extLst>
            <a:ext uri="{FF2B5EF4-FFF2-40B4-BE49-F238E27FC236}">
              <a16:creationId xmlns:a16="http://schemas.microsoft.com/office/drawing/2014/main" id="{05C2C42F-19B1-4E35-81BD-4C941A2EFCD3}"/>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80426" b="40777"/>
        <a:stretch/>
      </xdr:blipFill>
      <xdr:spPr bwMode="auto">
        <a:xfrm>
          <a:off x="11182191" y="73833957"/>
          <a:ext cx="2247521" cy="3798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xdr:colOff>
      <xdr:row>407</xdr:row>
      <xdr:rowOff>98612</xdr:rowOff>
    </xdr:from>
    <xdr:to>
      <xdr:col>12</xdr:col>
      <xdr:colOff>402666</xdr:colOff>
      <xdr:row>416</xdr:row>
      <xdr:rowOff>26898</xdr:rowOff>
    </xdr:to>
    <xdr:pic>
      <xdr:nvPicPr>
        <xdr:cNvPr id="82" name="Imagem 81">
          <a:extLst>
            <a:ext uri="{FF2B5EF4-FFF2-40B4-BE49-F238E27FC236}">
              <a16:creationId xmlns:a16="http://schemas.microsoft.com/office/drawing/2014/main" id="{F648B321-9470-4D32-9EE5-34CDF1020FCB}"/>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r="39992" b="77147"/>
        <a:stretch/>
      </xdr:blipFill>
      <xdr:spPr bwMode="auto">
        <a:xfrm>
          <a:off x="295836" y="72398965"/>
          <a:ext cx="6902824" cy="1470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222195</xdr:colOff>
      <xdr:row>409</xdr:row>
      <xdr:rowOff>19850</xdr:rowOff>
    </xdr:from>
    <xdr:to>
      <xdr:col>19</xdr:col>
      <xdr:colOff>771545</xdr:colOff>
      <xdr:row>430</xdr:row>
      <xdr:rowOff>64675</xdr:rowOff>
    </xdr:to>
    <xdr:pic>
      <xdr:nvPicPr>
        <xdr:cNvPr id="83" name="Imagem 82">
          <a:extLst>
            <a:ext uri="{FF2B5EF4-FFF2-40B4-BE49-F238E27FC236}">
              <a16:creationId xmlns:a16="http://schemas.microsoft.com/office/drawing/2014/main" id="{943631A6-579C-4009-98CE-992FA2A6C609}"/>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80426" b="40777"/>
        <a:stretch/>
      </xdr:blipFill>
      <xdr:spPr bwMode="auto">
        <a:xfrm>
          <a:off x="11173224" y="80791850"/>
          <a:ext cx="2247521" cy="393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6171</xdr:colOff>
      <xdr:row>444</xdr:row>
      <xdr:rowOff>8963</xdr:rowOff>
    </xdr:from>
    <xdr:to>
      <xdr:col>19</xdr:col>
      <xdr:colOff>768875</xdr:colOff>
      <xdr:row>475</xdr:row>
      <xdr:rowOff>65315</xdr:rowOff>
    </xdr:to>
    <xdr:pic>
      <xdr:nvPicPr>
        <xdr:cNvPr id="84" name="Imagem 83">
          <a:extLst>
            <a:ext uri="{FF2B5EF4-FFF2-40B4-BE49-F238E27FC236}">
              <a16:creationId xmlns:a16="http://schemas.microsoft.com/office/drawing/2014/main" id="{AF28DF24-74E2-F691-D53B-EDB285155137}"/>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00085" y="87268849"/>
          <a:ext cx="13117990" cy="72844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708212</xdr:colOff>
      <xdr:row>463</xdr:row>
      <xdr:rowOff>125506</xdr:rowOff>
    </xdr:from>
    <xdr:to>
      <xdr:col>15</xdr:col>
      <xdr:colOff>626979</xdr:colOff>
      <xdr:row>470</xdr:row>
      <xdr:rowOff>92423</xdr:rowOff>
    </xdr:to>
    <xdr:pic>
      <xdr:nvPicPr>
        <xdr:cNvPr id="88" name="Imagem 87">
          <a:extLst>
            <a:ext uri="{FF2B5EF4-FFF2-40B4-BE49-F238E27FC236}">
              <a16:creationId xmlns:a16="http://schemas.microsoft.com/office/drawing/2014/main" id="{25D3B61D-991C-20E9-8807-D321EA57945E}"/>
            </a:ext>
          </a:extLst>
        </xdr:cNvPr>
        <xdr:cNvPicPr>
          <a:picLocks noChangeAspect="1"/>
        </xdr:cNvPicPr>
      </xdr:nvPicPr>
      <xdr:blipFill>
        <a:blip xmlns:r="http://schemas.openxmlformats.org/officeDocument/2006/relationships" r:embed="rId9"/>
        <a:stretch>
          <a:fillRect/>
        </a:stretch>
      </xdr:blipFill>
      <xdr:spPr>
        <a:xfrm>
          <a:off x="2904565" y="83210400"/>
          <a:ext cx="7133114" cy="1912258"/>
        </a:xfrm>
        <a:prstGeom prst="rect">
          <a:avLst/>
        </a:prstGeom>
      </xdr:spPr>
    </xdr:pic>
    <xdr:clientData/>
  </xdr:twoCellAnchor>
  <xdr:twoCellAnchor editAs="oneCell">
    <xdr:from>
      <xdr:col>5</xdr:col>
      <xdr:colOff>833999</xdr:colOff>
      <xdr:row>495</xdr:row>
      <xdr:rowOff>107577</xdr:rowOff>
    </xdr:from>
    <xdr:to>
      <xdr:col>17</xdr:col>
      <xdr:colOff>42344</xdr:colOff>
      <xdr:row>501</xdr:row>
      <xdr:rowOff>53788</xdr:rowOff>
    </xdr:to>
    <xdr:pic>
      <xdr:nvPicPr>
        <xdr:cNvPr id="89" name="Imagem 88">
          <a:extLst>
            <a:ext uri="{FF2B5EF4-FFF2-40B4-BE49-F238E27FC236}">
              <a16:creationId xmlns:a16="http://schemas.microsoft.com/office/drawing/2014/main" id="{C9ADA364-1400-717B-B148-3AA216E6E70B}"/>
            </a:ext>
          </a:extLst>
        </xdr:cNvPr>
        <xdr:cNvPicPr>
          <a:picLocks noChangeAspect="1"/>
        </xdr:cNvPicPr>
      </xdr:nvPicPr>
      <xdr:blipFill>
        <a:blip xmlns:r="http://schemas.openxmlformats.org/officeDocument/2006/relationships" r:embed="rId10"/>
        <a:stretch>
          <a:fillRect/>
        </a:stretch>
      </xdr:blipFill>
      <xdr:spPr>
        <a:xfrm>
          <a:off x="3030352" y="89799459"/>
          <a:ext cx="8417339" cy="1613647"/>
        </a:xfrm>
        <a:prstGeom prst="rect">
          <a:avLst/>
        </a:prstGeom>
      </xdr:spPr>
    </xdr:pic>
    <xdr:clientData/>
  </xdr:twoCellAnchor>
  <xdr:twoCellAnchor editAs="oneCell">
    <xdr:from>
      <xdr:col>1</xdr:col>
      <xdr:colOff>21772</xdr:colOff>
      <xdr:row>475</xdr:row>
      <xdr:rowOff>183024</xdr:rowOff>
    </xdr:from>
    <xdr:to>
      <xdr:col>20</xdr:col>
      <xdr:colOff>12379</xdr:colOff>
      <xdr:row>507</xdr:row>
      <xdr:rowOff>50</xdr:rowOff>
    </xdr:to>
    <xdr:pic>
      <xdr:nvPicPr>
        <xdr:cNvPr id="90" name="Imagem 89">
          <a:extLst>
            <a:ext uri="{FF2B5EF4-FFF2-40B4-BE49-F238E27FC236}">
              <a16:creationId xmlns:a16="http://schemas.microsoft.com/office/drawing/2014/main" id="{772F0B89-5D9B-B438-CAAF-4C852B983B53}"/>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15686" y="94671024"/>
          <a:ext cx="13118779" cy="7317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1653</xdr:colOff>
      <xdr:row>507</xdr:row>
      <xdr:rowOff>181387</xdr:rowOff>
    </xdr:from>
    <xdr:to>
      <xdr:col>20</xdr:col>
      <xdr:colOff>18144</xdr:colOff>
      <xdr:row>545</xdr:row>
      <xdr:rowOff>21770</xdr:rowOff>
    </xdr:to>
    <xdr:pic>
      <xdr:nvPicPr>
        <xdr:cNvPr id="3" name="Imagem 2">
          <a:extLst>
            <a:ext uri="{FF2B5EF4-FFF2-40B4-BE49-F238E27FC236}">
              <a16:creationId xmlns:a16="http://schemas.microsoft.com/office/drawing/2014/main" id="{6E9953A8-7024-B6D1-A488-2C724B73B4B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5567" y="102169644"/>
          <a:ext cx="13144663" cy="7177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288107</xdr:colOff>
      <xdr:row>545</xdr:row>
      <xdr:rowOff>146380</xdr:rowOff>
    </xdr:from>
    <xdr:to>
      <xdr:col>20</xdr:col>
      <xdr:colOff>2540</xdr:colOff>
      <xdr:row>583</xdr:row>
      <xdr:rowOff>10886</xdr:rowOff>
    </xdr:to>
    <xdr:pic>
      <xdr:nvPicPr>
        <xdr:cNvPr id="4" name="Imagem 3">
          <a:extLst>
            <a:ext uri="{FF2B5EF4-FFF2-40B4-BE49-F238E27FC236}">
              <a16:creationId xmlns:a16="http://schemas.microsoft.com/office/drawing/2014/main" id="{8C6039C6-AC12-4F40-8B89-C9522EB97ADF}"/>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8107" y="100088123"/>
          <a:ext cx="13136519" cy="72667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10887</xdr:colOff>
      <xdr:row>584</xdr:row>
      <xdr:rowOff>7045</xdr:rowOff>
    </xdr:from>
    <xdr:to>
      <xdr:col>20</xdr:col>
      <xdr:colOff>7153</xdr:colOff>
      <xdr:row>619</xdr:row>
      <xdr:rowOff>119953</xdr:rowOff>
    </xdr:to>
    <xdr:pic>
      <xdr:nvPicPr>
        <xdr:cNvPr id="5" name="Imagem 4">
          <a:extLst>
            <a:ext uri="{FF2B5EF4-FFF2-40B4-BE49-F238E27FC236}">
              <a16:creationId xmlns:a16="http://schemas.microsoft.com/office/drawing/2014/main" id="{F10AD0C2-C7CE-4DEA-BDEA-5C352BB1A89C}"/>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4801" y="116919616"/>
          <a:ext cx="13124438" cy="72648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21772</xdr:colOff>
      <xdr:row>621</xdr:row>
      <xdr:rowOff>20236</xdr:rowOff>
    </xdr:from>
    <xdr:to>
      <xdr:col>20</xdr:col>
      <xdr:colOff>8049</xdr:colOff>
      <xdr:row>657</xdr:row>
      <xdr:rowOff>3174</xdr:rowOff>
    </xdr:to>
    <xdr:pic>
      <xdr:nvPicPr>
        <xdr:cNvPr id="7" name="Imagem 6">
          <a:extLst>
            <a:ext uri="{FF2B5EF4-FFF2-40B4-BE49-F238E27FC236}">
              <a16:creationId xmlns:a16="http://schemas.microsoft.com/office/drawing/2014/main" id="{071C0C11-76A0-2EF1-3AC1-94515E2C893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15686" y="124541922"/>
          <a:ext cx="13114449" cy="73090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21185</xdr:colOff>
      <xdr:row>657</xdr:row>
      <xdr:rowOff>175568</xdr:rowOff>
    </xdr:from>
    <xdr:to>
      <xdr:col>20</xdr:col>
      <xdr:colOff>0</xdr:colOff>
      <xdr:row>698</xdr:row>
      <xdr:rowOff>54429</xdr:rowOff>
    </xdr:to>
    <xdr:pic>
      <xdr:nvPicPr>
        <xdr:cNvPr id="8" name="Imagem 7">
          <a:extLst>
            <a:ext uri="{FF2B5EF4-FFF2-40B4-BE49-F238E27FC236}">
              <a16:creationId xmlns:a16="http://schemas.microsoft.com/office/drawing/2014/main" id="{622C711F-B90F-D8AF-45D3-4383DEE40DB3}"/>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15099" y="132023339"/>
          <a:ext cx="13106987" cy="74662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283029</xdr:colOff>
      <xdr:row>213</xdr:row>
      <xdr:rowOff>8964</xdr:rowOff>
    </xdr:from>
    <xdr:to>
      <xdr:col>19</xdr:col>
      <xdr:colOff>772457</xdr:colOff>
      <xdr:row>244</xdr:row>
      <xdr:rowOff>102680</xdr:rowOff>
    </xdr:to>
    <xdr:pic>
      <xdr:nvPicPr>
        <xdr:cNvPr id="11" name="Imagem 10">
          <a:extLst>
            <a:ext uri="{FF2B5EF4-FFF2-40B4-BE49-F238E27FC236}">
              <a16:creationId xmlns:a16="http://schemas.microsoft.com/office/drawing/2014/main" id="{BED4246F-623C-45B6-8949-36EFE622834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3029" y="38947164"/>
          <a:ext cx="13138628" cy="7572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oneCellAnchor>
    <xdr:from>
      <xdr:col>3</xdr:col>
      <xdr:colOff>60960</xdr:colOff>
      <xdr:row>3</xdr:row>
      <xdr:rowOff>7620</xdr:rowOff>
    </xdr:from>
    <xdr:ext cx="1066800" cy="933450"/>
    <xdr:pic>
      <xdr:nvPicPr>
        <xdr:cNvPr id="2" name="image1.png" title="Imagem">
          <a:extLst>
            <a:ext uri="{FF2B5EF4-FFF2-40B4-BE49-F238E27FC236}">
              <a16:creationId xmlns:a16="http://schemas.microsoft.com/office/drawing/2014/main" id="{F9B6D0E9-509C-4FE9-A134-78C54C6D7335}"/>
            </a:ext>
          </a:extLst>
        </xdr:cNvPr>
        <xdr:cNvPicPr preferRelativeResize="0"/>
      </xdr:nvPicPr>
      <xdr:blipFill>
        <a:blip xmlns:r="http://schemas.openxmlformats.org/officeDocument/2006/relationships" r:embed="rId1" cstate="print"/>
        <a:stretch>
          <a:fillRect/>
        </a:stretch>
      </xdr:blipFill>
      <xdr:spPr>
        <a:xfrm>
          <a:off x="1066800" y="449580"/>
          <a:ext cx="1066800" cy="933450"/>
        </a:xfrm>
        <a:prstGeom prst="rect">
          <a:avLst/>
        </a:prstGeom>
        <a:noFill/>
      </xdr:spPr>
    </xdr:pic>
    <xdr:clientData fLocksWithSheet="0"/>
  </xdr:oneCellAnchor>
  <xdr:oneCellAnchor>
    <xdr:from>
      <xdr:col>3</xdr:col>
      <xdr:colOff>45720</xdr:colOff>
      <xdr:row>51</xdr:row>
      <xdr:rowOff>76200</xdr:rowOff>
    </xdr:from>
    <xdr:ext cx="1066800" cy="933450"/>
    <xdr:pic>
      <xdr:nvPicPr>
        <xdr:cNvPr id="3" name="image1.png" title="Imagem">
          <a:extLst>
            <a:ext uri="{FF2B5EF4-FFF2-40B4-BE49-F238E27FC236}">
              <a16:creationId xmlns:a16="http://schemas.microsoft.com/office/drawing/2014/main" id="{D2626552-9E77-4D3E-A8BB-6FF1CD39C3C5}"/>
            </a:ext>
          </a:extLst>
        </xdr:cNvPr>
        <xdr:cNvPicPr preferRelativeResize="0"/>
      </xdr:nvPicPr>
      <xdr:blipFill>
        <a:blip xmlns:r="http://schemas.openxmlformats.org/officeDocument/2006/relationships" r:embed="rId1" cstate="print"/>
        <a:stretch>
          <a:fillRect/>
        </a:stretch>
      </xdr:blipFill>
      <xdr:spPr>
        <a:xfrm>
          <a:off x="1097280" y="9022080"/>
          <a:ext cx="1066800" cy="933450"/>
        </a:xfrm>
        <a:prstGeom prst="rect">
          <a:avLst/>
        </a:prstGeom>
        <a:noFill/>
      </xdr:spPr>
    </xdr:pic>
    <xdr:clientData fLocksWithSheet="0"/>
  </xdr:oneCellAnchor>
  <xdr:oneCellAnchor>
    <xdr:from>
      <xdr:col>3</xdr:col>
      <xdr:colOff>45720</xdr:colOff>
      <xdr:row>100</xdr:row>
      <xdr:rowOff>76200</xdr:rowOff>
    </xdr:from>
    <xdr:ext cx="1066800" cy="933450"/>
    <xdr:pic>
      <xdr:nvPicPr>
        <xdr:cNvPr id="4" name="image1.png" title="Imagem">
          <a:extLst>
            <a:ext uri="{FF2B5EF4-FFF2-40B4-BE49-F238E27FC236}">
              <a16:creationId xmlns:a16="http://schemas.microsoft.com/office/drawing/2014/main" id="{3E40D133-5FD1-4A46-86B0-641ED2F8759A}"/>
            </a:ext>
          </a:extLst>
        </xdr:cNvPr>
        <xdr:cNvPicPr preferRelativeResize="0"/>
      </xdr:nvPicPr>
      <xdr:blipFill>
        <a:blip xmlns:r="http://schemas.openxmlformats.org/officeDocument/2006/relationships" r:embed="rId1" cstate="print"/>
        <a:stretch>
          <a:fillRect/>
        </a:stretch>
      </xdr:blipFill>
      <xdr:spPr>
        <a:xfrm>
          <a:off x="1097280" y="17625060"/>
          <a:ext cx="1066800" cy="933450"/>
        </a:xfrm>
        <a:prstGeom prst="rect">
          <a:avLst/>
        </a:prstGeom>
        <a:noFill/>
      </xdr:spPr>
    </xdr:pic>
    <xdr:clientData fLocksWithSheet="0"/>
  </xdr:oneCellAnchor>
  <xdr:oneCellAnchor>
    <xdr:from>
      <xdr:col>3</xdr:col>
      <xdr:colOff>45720</xdr:colOff>
      <xdr:row>149</xdr:row>
      <xdr:rowOff>76200</xdr:rowOff>
    </xdr:from>
    <xdr:ext cx="1066800" cy="933450"/>
    <xdr:pic>
      <xdr:nvPicPr>
        <xdr:cNvPr id="5" name="image1.png" title="Imagem">
          <a:extLst>
            <a:ext uri="{FF2B5EF4-FFF2-40B4-BE49-F238E27FC236}">
              <a16:creationId xmlns:a16="http://schemas.microsoft.com/office/drawing/2014/main" id="{973AF320-4537-40DC-BD43-6C2CC8A1448D}"/>
            </a:ext>
          </a:extLst>
        </xdr:cNvPr>
        <xdr:cNvPicPr preferRelativeResize="0"/>
      </xdr:nvPicPr>
      <xdr:blipFill>
        <a:blip xmlns:r="http://schemas.openxmlformats.org/officeDocument/2006/relationships" r:embed="rId1" cstate="print"/>
        <a:stretch>
          <a:fillRect/>
        </a:stretch>
      </xdr:blipFill>
      <xdr:spPr>
        <a:xfrm>
          <a:off x="1097280" y="17625060"/>
          <a:ext cx="1066800" cy="933450"/>
        </a:xfrm>
        <a:prstGeom prst="rect">
          <a:avLst/>
        </a:prstGeom>
        <a:noFill/>
      </xdr:spPr>
    </xdr:pic>
    <xdr:clientData fLocksWithSheet="0"/>
  </xdr:oneCellAnchor>
  <xdr:oneCellAnchor>
    <xdr:from>
      <xdr:col>3</xdr:col>
      <xdr:colOff>45720</xdr:colOff>
      <xdr:row>198</xdr:row>
      <xdr:rowOff>76200</xdr:rowOff>
    </xdr:from>
    <xdr:ext cx="1066800" cy="933450"/>
    <xdr:pic>
      <xdr:nvPicPr>
        <xdr:cNvPr id="6" name="image1.png" title="Imagem">
          <a:extLst>
            <a:ext uri="{FF2B5EF4-FFF2-40B4-BE49-F238E27FC236}">
              <a16:creationId xmlns:a16="http://schemas.microsoft.com/office/drawing/2014/main" id="{43682479-BB41-4A34-A8A1-311AD598136B}"/>
            </a:ext>
          </a:extLst>
        </xdr:cNvPr>
        <xdr:cNvPicPr preferRelativeResize="0"/>
      </xdr:nvPicPr>
      <xdr:blipFill>
        <a:blip xmlns:r="http://schemas.openxmlformats.org/officeDocument/2006/relationships" r:embed="rId1" cstate="print"/>
        <a:stretch>
          <a:fillRect/>
        </a:stretch>
      </xdr:blipFill>
      <xdr:spPr>
        <a:xfrm>
          <a:off x="1097280" y="26228040"/>
          <a:ext cx="1066800" cy="933450"/>
        </a:xfrm>
        <a:prstGeom prst="rect">
          <a:avLst/>
        </a:prstGeom>
        <a:noFill/>
      </xdr:spPr>
    </xdr:pic>
    <xdr:clientData fLocksWithSheet="0"/>
  </xdr:oneCellAnchor>
  <xdr:oneCellAnchor>
    <xdr:from>
      <xdr:col>3</xdr:col>
      <xdr:colOff>45720</xdr:colOff>
      <xdr:row>247</xdr:row>
      <xdr:rowOff>76200</xdr:rowOff>
    </xdr:from>
    <xdr:ext cx="1066800" cy="933450"/>
    <xdr:pic>
      <xdr:nvPicPr>
        <xdr:cNvPr id="7" name="image1.png" title="Imagem">
          <a:extLst>
            <a:ext uri="{FF2B5EF4-FFF2-40B4-BE49-F238E27FC236}">
              <a16:creationId xmlns:a16="http://schemas.microsoft.com/office/drawing/2014/main" id="{245F00C1-8A62-46CB-AE5C-1BB03973D984}"/>
            </a:ext>
          </a:extLst>
        </xdr:cNvPr>
        <xdr:cNvPicPr preferRelativeResize="0"/>
      </xdr:nvPicPr>
      <xdr:blipFill>
        <a:blip xmlns:r="http://schemas.openxmlformats.org/officeDocument/2006/relationships" r:embed="rId1" cstate="print"/>
        <a:stretch>
          <a:fillRect/>
        </a:stretch>
      </xdr:blipFill>
      <xdr:spPr>
        <a:xfrm>
          <a:off x="1103555" y="34195871"/>
          <a:ext cx="1066800" cy="933450"/>
        </a:xfrm>
        <a:prstGeom prst="rect">
          <a:avLst/>
        </a:prstGeom>
        <a:noFill/>
      </xdr:spPr>
    </xdr:pic>
    <xdr:clientData fLocksWithSheet="0"/>
  </xdr:oneCellAnchor>
  <xdr:oneCellAnchor>
    <xdr:from>
      <xdr:col>3</xdr:col>
      <xdr:colOff>45720</xdr:colOff>
      <xdr:row>296</xdr:row>
      <xdr:rowOff>76200</xdr:rowOff>
    </xdr:from>
    <xdr:ext cx="1066800" cy="933450"/>
    <xdr:pic>
      <xdr:nvPicPr>
        <xdr:cNvPr id="8" name="image1.png" title="Imagem">
          <a:extLst>
            <a:ext uri="{FF2B5EF4-FFF2-40B4-BE49-F238E27FC236}">
              <a16:creationId xmlns:a16="http://schemas.microsoft.com/office/drawing/2014/main" id="{C9D885AC-1BFB-4027-9BA2-AEAC5D17C15F}"/>
            </a:ext>
          </a:extLst>
        </xdr:cNvPr>
        <xdr:cNvPicPr preferRelativeResize="0"/>
      </xdr:nvPicPr>
      <xdr:blipFill>
        <a:blip xmlns:r="http://schemas.openxmlformats.org/officeDocument/2006/relationships" r:embed="rId1" cstate="print"/>
        <a:stretch>
          <a:fillRect/>
        </a:stretch>
      </xdr:blipFill>
      <xdr:spPr>
        <a:xfrm>
          <a:off x="1103555" y="34195871"/>
          <a:ext cx="1066800" cy="933450"/>
        </a:xfrm>
        <a:prstGeom prst="rect">
          <a:avLst/>
        </a:prstGeom>
        <a:noFill/>
      </xdr:spPr>
    </xdr:pic>
    <xdr:clientData fLocksWithSheet="0"/>
  </xdr:oneCellAnchor>
  <xdr:oneCellAnchor>
    <xdr:from>
      <xdr:col>3</xdr:col>
      <xdr:colOff>45720</xdr:colOff>
      <xdr:row>345</xdr:row>
      <xdr:rowOff>76200</xdr:rowOff>
    </xdr:from>
    <xdr:ext cx="1066800" cy="933450"/>
    <xdr:pic>
      <xdr:nvPicPr>
        <xdr:cNvPr id="9" name="image1.png" title="Imagem">
          <a:extLst>
            <a:ext uri="{FF2B5EF4-FFF2-40B4-BE49-F238E27FC236}">
              <a16:creationId xmlns:a16="http://schemas.microsoft.com/office/drawing/2014/main" id="{CC262101-E04E-48C9-806A-7A8493985F2D}"/>
            </a:ext>
          </a:extLst>
        </xdr:cNvPr>
        <xdr:cNvPicPr preferRelativeResize="0"/>
      </xdr:nvPicPr>
      <xdr:blipFill>
        <a:blip xmlns:r="http://schemas.openxmlformats.org/officeDocument/2006/relationships" r:embed="rId1" cstate="print"/>
        <a:stretch>
          <a:fillRect/>
        </a:stretch>
      </xdr:blipFill>
      <xdr:spPr>
        <a:xfrm>
          <a:off x="1103555" y="51085376"/>
          <a:ext cx="1066800" cy="933450"/>
        </a:xfrm>
        <a:prstGeom prst="rect">
          <a:avLst/>
        </a:prstGeom>
        <a:noFill/>
      </xdr:spPr>
    </xdr:pic>
    <xdr:clientData fLocksWithSheet="0"/>
  </xdr:oneCellAnchor>
  <xdr:oneCellAnchor>
    <xdr:from>
      <xdr:col>3</xdr:col>
      <xdr:colOff>45720</xdr:colOff>
      <xdr:row>394</xdr:row>
      <xdr:rowOff>76200</xdr:rowOff>
    </xdr:from>
    <xdr:ext cx="1066800" cy="933450"/>
    <xdr:pic>
      <xdr:nvPicPr>
        <xdr:cNvPr id="10" name="image1.png" title="Imagem">
          <a:extLst>
            <a:ext uri="{FF2B5EF4-FFF2-40B4-BE49-F238E27FC236}">
              <a16:creationId xmlns:a16="http://schemas.microsoft.com/office/drawing/2014/main" id="{8AE43104-F750-4ECD-8CD7-A1E92E8D0A44}"/>
            </a:ext>
          </a:extLst>
        </xdr:cNvPr>
        <xdr:cNvPicPr preferRelativeResize="0"/>
      </xdr:nvPicPr>
      <xdr:blipFill>
        <a:blip xmlns:r="http://schemas.openxmlformats.org/officeDocument/2006/relationships" r:embed="rId1" cstate="print"/>
        <a:stretch>
          <a:fillRect/>
        </a:stretch>
      </xdr:blipFill>
      <xdr:spPr>
        <a:xfrm>
          <a:off x="1103555" y="59530129"/>
          <a:ext cx="1066800" cy="933450"/>
        </a:xfrm>
        <a:prstGeom prst="rect">
          <a:avLst/>
        </a:prstGeom>
        <a:noFill/>
      </xdr:spPr>
    </xdr:pic>
    <xdr:clientData fLocksWithSheet="0"/>
  </xdr:oneCellAnchor>
  <xdr:oneCellAnchor>
    <xdr:from>
      <xdr:col>3</xdr:col>
      <xdr:colOff>30480</xdr:colOff>
      <xdr:row>437</xdr:row>
      <xdr:rowOff>144780</xdr:rowOff>
    </xdr:from>
    <xdr:ext cx="303902" cy="306482"/>
    <xdr:pic>
      <xdr:nvPicPr>
        <xdr:cNvPr id="12" name="Imagem 11">
          <a:extLst>
            <a:ext uri="{FF2B5EF4-FFF2-40B4-BE49-F238E27FC236}">
              <a16:creationId xmlns:a16="http://schemas.microsoft.com/office/drawing/2014/main" id="{7C660C1C-8EC7-4E8B-9CB8-32A2D433A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7720" y="76840080"/>
          <a:ext cx="303902" cy="306482"/>
        </a:xfrm>
        <a:prstGeom prst="rect">
          <a:avLst/>
        </a:prstGeom>
      </xdr:spPr>
    </xdr:pic>
    <xdr:clientData/>
  </xdr:oneCellAnchor>
  <xdr:oneCellAnchor>
    <xdr:from>
      <xdr:col>10</xdr:col>
      <xdr:colOff>574605</xdr:colOff>
      <xdr:row>438</xdr:row>
      <xdr:rowOff>1</xdr:rowOff>
    </xdr:from>
    <xdr:ext cx="569590" cy="198119"/>
    <xdr:pic>
      <xdr:nvPicPr>
        <xdr:cNvPr id="13" name="Imagem 12">
          <a:extLst>
            <a:ext uri="{FF2B5EF4-FFF2-40B4-BE49-F238E27FC236}">
              <a16:creationId xmlns:a16="http://schemas.microsoft.com/office/drawing/2014/main" id="{66910306-36CB-4F01-8AF2-0A96C501F46C}"/>
            </a:ext>
          </a:extLst>
        </xdr:cNvPr>
        <xdr:cNvPicPr>
          <a:picLocks noChangeAspect="1"/>
        </xdr:cNvPicPr>
      </xdr:nvPicPr>
      <xdr:blipFill>
        <a:blip xmlns:r="http://schemas.openxmlformats.org/officeDocument/2006/relationships" r:embed="rId3"/>
        <a:stretch>
          <a:fillRect/>
        </a:stretch>
      </xdr:blipFill>
      <xdr:spPr>
        <a:xfrm>
          <a:off x="5405685" y="76878181"/>
          <a:ext cx="569590" cy="198119"/>
        </a:xfrm>
        <a:prstGeom prst="rect">
          <a:avLst/>
        </a:prstGeom>
      </xdr:spPr>
    </xdr:pic>
    <xdr:clientData/>
  </xdr:oneCellAnchor>
</xdr:wsDr>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2">
  <rv s="0">
    <v>0</v>
    <v>5</v>
  </rv>
  <rv s="0">
    <v>1</v>
    <v>5</v>
  </rv>
  <rv s="0">
    <v>2</v>
    <v>5</v>
  </rv>
  <rv s="0">
    <v>3</v>
    <v>5</v>
  </rv>
  <rv s="0">
    <v>4</v>
    <v>5</v>
  </rv>
  <rv s="0">
    <v>5</v>
    <v>5</v>
  </rv>
  <rv s="0">
    <v>6</v>
    <v>5</v>
  </rv>
  <rv s="0">
    <v>7</v>
    <v>5</v>
  </rv>
  <rv s="0">
    <v>8</v>
    <v>5</v>
  </rv>
  <rv s="0">
    <v>9</v>
    <v>5</v>
  </rv>
  <rv s="0">
    <v>10</v>
    <v>5</v>
  </rv>
  <rv s="0">
    <v>11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ichValueRe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reativecommons.org/licenses/by-nc/4.0/"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creativecommons.org/licenses/by-nc/4.0/"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creativecommons.org/licenses/by-nc/4.0/"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creativecommons.org/licenses/by-nc/4.0/"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creativecommons.org/licenses/by-nc/4.0/"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creativecommons.org/licenses/by-nc/4.0/"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creativecommons.org/licenses/by-nc/4.0/"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creativecommons.org/licenses/by-nc/4.0/"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creativecommons.org/licenses/by-nc/4.0/"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creativecommons.org/licenses/by-nc/4.0/"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creativecommons.org/licenses/by-nc/4.0/"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creativecommons.org/licenses/by-nc/4.0/"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s://creativecommons.org/licenses/by-nc/4.0/"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hyperlink" Target="https://creativecommons.org/licenses/by-nc/4.0/" TargetMode="Externa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2.bin"/><Relationship Id="rId1" Type="http://schemas.openxmlformats.org/officeDocument/2006/relationships/hyperlink" Target="https://creativecommons.org/licenses/by-nc/4.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A86C2-47A3-45CD-B009-6A14EEA0E04A}">
  <sheetPr codeName="Planilha10"/>
  <dimension ref="B2:I655"/>
  <sheetViews>
    <sheetView showGridLines="0" zoomScale="145" zoomScaleNormal="145" workbookViewId="0">
      <selection activeCell="A23" sqref="A23"/>
    </sheetView>
  </sheetViews>
  <sheetFormatPr defaultRowHeight="14.4" outlineLevelRow="1" x14ac:dyDescent="0.3"/>
  <cols>
    <col min="1" max="1" width="5.33203125" customWidth="1"/>
    <col min="2" max="2" width="4" customWidth="1"/>
    <col min="3" max="3" width="20.77734375" hidden="1" customWidth="1"/>
    <col min="4" max="4" width="27.88671875" bestFit="1" customWidth="1"/>
    <col min="5" max="5" width="52.33203125" bestFit="1" customWidth="1"/>
    <col min="6" max="6" width="22.5546875" customWidth="1"/>
    <col min="7" max="7" width="20.44140625" customWidth="1"/>
    <col min="8" max="8" width="5.33203125" customWidth="1"/>
    <col min="10" max="10" width="61.88671875" customWidth="1"/>
  </cols>
  <sheetData>
    <row r="2" spans="2:9" x14ac:dyDescent="0.3">
      <c r="B2" s="49"/>
      <c r="C2" s="18"/>
      <c r="D2" s="18"/>
      <c r="E2" s="18"/>
      <c r="F2" s="18"/>
      <c r="G2" s="18"/>
      <c r="H2" s="50"/>
    </row>
    <row r="3" spans="2:9" ht="12.6" customHeight="1" outlineLevel="1" x14ac:dyDescent="0.3">
      <c r="B3" s="22"/>
      <c r="C3" s="507"/>
      <c r="D3" s="519" t="e" vm="1">
        <v>#VALUE!</v>
      </c>
      <c r="E3" s="516" t="s">
        <v>16</v>
      </c>
      <c r="F3" s="516"/>
      <c r="G3" s="48" t="s">
        <v>10</v>
      </c>
      <c r="H3" s="16"/>
      <c r="I3" s="47"/>
    </row>
    <row r="4" spans="2:9" ht="16.2" customHeight="1" outlineLevel="1" x14ac:dyDescent="0.3">
      <c r="B4" s="22"/>
      <c r="C4" s="508"/>
      <c r="D4" s="519"/>
      <c r="E4" s="517"/>
      <c r="F4" s="517"/>
      <c r="G4" s="14" t="s">
        <v>15</v>
      </c>
      <c r="H4" s="16"/>
      <c r="I4" s="47"/>
    </row>
    <row r="5" spans="2:9" ht="10.199999999999999" customHeight="1" outlineLevel="1" x14ac:dyDescent="0.3">
      <c r="B5" s="22"/>
      <c r="C5" s="508"/>
      <c r="D5" s="519"/>
      <c r="E5" s="517"/>
      <c r="F5" s="517"/>
      <c r="G5" s="48" t="s">
        <v>11</v>
      </c>
      <c r="H5" s="16"/>
      <c r="I5" s="47"/>
    </row>
    <row r="6" spans="2:9" ht="15" customHeight="1" outlineLevel="1" x14ac:dyDescent="0.3">
      <c r="B6" s="22"/>
      <c r="C6" s="508"/>
      <c r="D6" s="519"/>
      <c r="E6" s="517"/>
      <c r="F6" s="517"/>
      <c r="G6" s="14" t="s">
        <v>12</v>
      </c>
      <c r="H6" s="16"/>
      <c r="I6" s="47"/>
    </row>
    <row r="7" spans="2:9" ht="11.4" customHeight="1" outlineLevel="1" x14ac:dyDescent="0.3">
      <c r="B7" s="22"/>
      <c r="C7" s="508"/>
      <c r="D7" s="519"/>
      <c r="E7" s="517"/>
      <c r="F7" s="517"/>
      <c r="G7" s="48" t="s">
        <v>13</v>
      </c>
      <c r="H7" s="16"/>
      <c r="I7" s="47"/>
    </row>
    <row r="8" spans="2:9" ht="14.4" customHeight="1" outlineLevel="1" x14ac:dyDescent="0.3">
      <c r="B8" s="22"/>
      <c r="C8" s="508"/>
      <c r="D8" s="519"/>
      <c r="E8" s="517"/>
      <c r="F8" s="517"/>
      <c r="G8" s="19">
        <v>45709</v>
      </c>
      <c r="H8" s="16"/>
      <c r="I8" s="47"/>
    </row>
    <row r="9" spans="2:9" ht="12" customHeight="1" outlineLevel="1" x14ac:dyDescent="0.3">
      <c r="B9" s="22"/>
      <c r="C9" s="508"/>
      <c r="D9" s="519"/>
      <c r="E9" s="517"/>
      <c r="F9" s="517"/>
      <c r="G9" s="48" t="s">
        <v>14</v>
      </c>
      <c r="H9" s="16"/>
      <c r="I9" s="47"/>
    </row>
    <row r="10" spans="2:9" ht="14.4" customHeight="1" outlineLevel="1" x14ac:dyDescent="0.3">
      <c r="B10" s="22"/>
      <c r="C10" s="509"/>
      <c r="D10" s="519"/>
      <c r="E10" s="518"/>
      <c r="F10" s="518"/>
      <c r="G10" s="14" t="s">
        <v>459</v>
      </c>
      <c r="H10" s="16"/>
      <c r="I10" s="47"/>
    </row>
    <row r="11" spans="2:9" ht="13.2" customHeight="1" outlineLevel="1" x14ac:dyDescent="0.3">
      <c r="B11" s="22"/>
      <c r="C11" s="37"/>
      <c r="D11" s="15"/>
      <c r="E11" s="15"/>
      <c r="F11" s="15"/>
      <c r="G11" s="15"/>
      <c r="H11" s="16"/>
      <c r="I11" s="47"/>
    </row>
    <row r="12" spans="2:9" ht="14.4" customHeight="1" outlineLevel="1" x14ac:dyDescent="0.3">
      <c r="B12" s="22"/>
      <c r="C12" s="106"/>
      <c r="D12" s="510" t="s">
        <v>377</v>
      </c>
      <c r="E12" s="511"/>
      <c r="F12" s="511"/>
      <c r="G12" s="512"/>
      <c r="H12" s="21"/>
    </row>
    <row r="13" spans="2:9" ht="14.4" customHeight="1" outlineLevel="1" x14ac:dyDescent="0.3">
      <c r="B13" s="22"/>
      <c r="C13" s="107"/>
      <c r="D13" s="513"/>
      <c r="E13" s="514"/>
      <c r="F13" s="514"/>
      <c r="G13" s="515"/>
      <c r="H13" s="21"/>
    </row>
    <row r="14" spans="2:9" x14ac:dyDescent="0.3">
      <c r="B14" s="22"/>
      <c r="C14" s="106"/>
      <c r="H14" s="21"/>
    </row>
    <row r="15" spans="2:9" ht="18.600000000000001" customHeight="1" x14ac:dyDescent="0.3">
      <c r="B15" s="22"/>
      <c r="C15" s="106"/>
      <c r="D15" s="306" t="s">
        <v>378</v>
      </c>
      <c r="E15" s="461" t="s">
        <v>45</v>
      </c>
      <c r="F15" s="506"/>
      <c r="G15" s="503"/>
      <c r="H15" s="21"/>
    </row>
    <row r="16" spans="2:9" x14ac:dyDescent="0.3">
      <c r="B16" s="22"/>
      <c r="D16" s="500" t="s">
        <v>379</v>
      </c>
      <c r="E16" s="300" t="s">
        <v>31</v>
      </c>
      <c r="F16" s="301">
        <f>SUM(F17:F18)</f>
        <v>0</v>
      </c>
      <c r="G16" s="503" t="s">
        <v>380</v>
      </c>
      <c r="H16" s="21"/>
    </row>
    <row r="17" spans="2:8" x14ac:dyDescent="0.3">
      <c r="B17" s="22"/>
      <c r="D17" s="501"/>
      <c r="E17" s="302" t="s">
        <v>32</v>
      </c>
      <c r="F17" s="303"/>
      <c r="G17" s="504"/>
      <c r="H17" s="21"/>
    </row>
    <row r="18" spans="2:8" x14ac:dyDescent="0.3">
      <c r="B18" s="22"/>
      <c r="D18" s="501"/>
      <c r="E18" s="302" t="s">
        <v>33</v>
      </c>
      <c r="F18" s="303"/>
      <c r="G18" s="504"/>
      <c r="H18" s="21"/>
    </row>
    <row r="19" spans="2:8" x14ac:dyDescent="0.3">
      <c r="B19" s="22"/>
      <c r="D19" s="501"/>
      <c r="E19" s="302" t="s">
        <v>34</v>
      </c>
      <c r="F19" s="303"/>
      <c r="G19" s="504"/>
      <c r="H19" s="21"/>
    </row>
    <row r="20" spans="2:8" x14ac:dyDescent="0.3">
      <c r="B20" s="22"/>
      <c r="D20" s="501"/>
      <c r="E20" s="302" t="s">
        <v>35</v>
      </c>
      <c r="F20" s="303">
        <f>F19*F16</f>
        <v>0</v>
      </c>
      <c r="G20" s="504"/>
      <c r="H20" s="21"/>
    </row>
    <row r="21" spans="2:8" x14ac:dyDescent="0.3">
      <c r="B21" s="22"/>
      <c r="D21" s="501"/>
      <c r="E21" s="302" t="s">
        <v>36</v>
      </c>
      <c r="F21" s="463"/>
      <c r="G21" s="504"/>
      <c r="H21" s="21"/>
    </row>
    <row r="22" spans="2:8" x14ac:dyDescent="0.3">
      <c r="B22" s="22"/>
      <c r="D22" s="501"/>
      <c r="E22" s="302" t="s">
        <v>37</v>
      </c>
      <c r="F22" s="463"/>
      <c r="G22" s="504"/>
      <c r="H22" s="21"/>
    </row>
    <row r="23" spans="2:8" x14ac:dyDescent="0.3">
      <c r="B23" s="22"/>
      <c r="D23" s="501"/>
      <c r="E23" s="302" t="s">
        <v>38</v>
      </c>
      <c r="F23" s="463">
        <f>F20*F21</f>
        <v>0</v>
      </c>
      <c r="G23" s="504"/>
      <c r="H23" s="21"/>
    </row>
    <row r="24" spans="2:8" x14ac:dyDescent="0.3">
      <c r="B24" s="22"/>
      <c r="D24" s="501"/>
      <c r="E24" s="302" t="s">
        <v>39</v>
      </c>
      <c r="F24" s="463">
        <f>F22*F16</f>
        <v>0</v>
      </c>
      <c r="G24" s="504"/>
      <c r="H24" s="21"/>
    </row>
    <row r="25" spans="2:8" x14ac:dyDescent="0.3">
      <c r="B25" s="22"/>
      <c r="D25" s="501"/>
      <c r="E25" s="302" t="s">
        <v>41</v>
      </c>
      <c r="F25" s="463">
        <f>F23-F24</f>
        <v>0</v>
      </c>
      <c r="G25" s="504"/>
      <c r="H25" s="21"/>
    </row>
    <row r="26" spans="2:8" x14ac:dyDescent="0.3">
      <c r="B26" s="22"/>
      <c r="D26" s="501"/>
      <c r="E26" s="302" t="s">
        <v>46</v>
      </c>
      <c r="F26" s="303">
        <f>IFERROR(F25/F23,0)</f>
        <v>0</v>
      </c>
      <c r="G26" s="504"/>
      <c r="H26" s="21"/>
    </row>
    <row r="27" spans="2:8" x14ac:dyDescent="0.3">
      <c r="B27" s="22"/>
      <c r="D27" s="501"/>
      <c r="E27" s="302"/>
      <c r="F27" s="303"/>
      <c r="G27" s="504"/>
      <c r="H27" s="21"/>
    </row>
    <row r="28" spans="2:8" x14ac:dyDescent="0.3">
      <c r="B28" s="22"/>
      <c r="D28" s="501"/>
      <c r="E28" s="302"/>
      <c r="F28" s="303"/>
      <c r="G28" s="504"/>
      <c r="H28" s="21"/>
    </row>
    <row r="29" spans="2:8" x14ac:dyDescent="0.3">
      <c r="B29" s="22"/>
      <c r="D29" s="501"/>
      <c r="E29" s="302"/>
      <c r="F29" s="303"/>
      <c r="G29" s="504"/>
      <c r="H29" s="21"/>
    </row>
    <row r="30" spans="2:8" x14ac:dyDescent="0.3">
      <c r="B30" s="22"/>
      <c r="D30" s="501"/>
      <c r="E30" s="302"/>
      <c r="F30" s="303"/>
      <c r="G30" s="504"/>
      <c r="H30" s="21"/>
    </row>
    <row r="31" spans="2:8" x14ac:dyDescent="0.3">
      <c r="B31" s="22"/>
      <c r="D31" s="501"/>
      <c r="E31" s="302"/>
      <c r="F31" s="303"/>
      <c r="G31" s="504"/>
      <c r="H31" s="21"/>
    </row>
    <row r="32" spans="2:8" x14ac:dyDescent="0.3">
      <c r="B32" s="22"/>
      <c r="D32" s="501"/>
      <c r="E32" s="302"/>
      <c r="F32" s="303"/>
      <c r="G32" s="504"/>
      <c r="H32" s="21"/>
    </row>
    <row r="33" spans="2:8" x14ac:dyDescent="0.3">
      <c r="B33" s="22"/>
      <c r="D33" s="501"/>
      <c r="E33" s="302"/>
      <c r="F33" s="303"/>
      <c r="G33" s="504"/>
      <c r="H33" s="21"/>
    </row>
    <row r="34" spans="2:8" x14ac:dyDescent="0.3">
      <c r="B34" s="22"/>
      <c r="D34" s="501"/>
      <c r="E34" s="302"/>
      <c r="F34" s="303"/>
      <c r="G34" s="504"/>
      <c r="H34" s="21"/>
    </row>
    <row r="35" spans="2:8" x14ac:dyDescent="0.3">
      <c r="B35" s="22"/>
      <c r="D35" s="502"/>
      <c r="E35" s="304"/>
      <c r="F35" s="305"/>
      <c r="G35" s="505"/>
      <c r="H35" s="21"/>
    </row>
    <row r="36" spans="2:8" x14ac:dyDescent="0.3">
      <c r="B36" s="22"/>
      <c r="H36" s="21"/>
    </row>
    <row r="37" spans="2:8" ht="18.600000000000001" customHeight="1" x14ac:dyDescent="0.3">
      <c r="B37" s="22"/>
      <c r="C37" s="106"/>
      <c r="D37" s="306" t="s">
        <v>378</v>
      </c>
      <c r="E37" s="461" t="s">
        <v>50</v>
      </c>
      <c r="F37" s="506"/>
      <c r="G37" s="503"/>
      <c r="H37" s="21"/>
    </row>
    <row r="38" spans="2:8" x14ac:dyDescent="0.3">
      <c r="B38" s="22"/>
      <c r="D38" s="500" t="s">
        <v>379</v>
      </c>
      <c r="E38" s="300" t="s">
        <v>31</v>
      </c>
      <c r="F38" s="301">
        <f>SUM(F39:F40)</f>
        <v>0</v>
      </c>
      <c r="G38" s="503" t="s">
        <v>380</v>
      </c>
      <c r="H38" s="21"/>
    </row>
    <row r="39" spans="2:8" x14ac:dyDescent="0.3">
      <c r="B39" s="22"/>
      <c r="D39" s="501"/>
      <c r="E39" s="302" t="s">
        <v>32</v>
      </c>
      <c r="F39" s="303"/>
      <c r="G39" s="504"/>
      <c r="H39" s="21"/>
    </row>
    <row r="40" spans="2:8" x14ac:dyDescent="0.3">
      <c r="B40" s="22"/>
      <c r="D40" s="501"/>
      <c r="E40" s="302" t="s">
        <v>33</v>
      </c>
      <c r="F40" s="303"/>
      <c r="G40" s="504"/>
      <c r="H40" s="21"/>
    </row>
    <row r="41" spans="2:8" x14ac:dyDescent="0.3">
      <c r="B41" s="22"/>
      <c r="D41" s="501"/>
      <c r="E41" s="302" t="s">
        <v>34</v>
      </c>
      <c r="F41" s="303"/>
      <c r="G41" s="504"/>
      <c r="H41" s="21"/>
    </row>
    <row r="42" spans="2:8" x14ac:dyDescent="0.3">
      <c r="B42" s="22"/>
      <c r="D42" s="501"/>
      <c r="E42" s="302" t="s">
        <v>35</v>
      </c>
      <c r="F42" s="303">
        <f>F41*F38</f>
        <v>0</v>
      </c>
      <c r="G42" s="504"/>
      <c r="H42" s="21"/>
    </row>
    <row r="43" spans="2:8" x14ac:dyDescent="0.3">
      <c r="B43" s="22"/>
      <c r="D43" s="501"/>
      <c r="E43" s="302" t="s">
        <v>36</v>
      </c>
      <c r="F43" s="463"/>
      <c r="G43" s="504"/>
      <c r="H43" s="21"/>
    </row>
    <row r="44" spans="2:8" x14ac:dyDescent="0.3">
      <c r="B44" s="22"/>
      <c r="D44" s="501"/>
      <c r="E44" s="302" t="s">
        <v>37</v>
      </c>
      <c r="F44" s="463"/>
      <c r="G44" s="504"/>
      <c r="H44" s="21"/>
    </row>
    <row r="45" spans="2:8" x14ac:dyDescent="0.3">
      <c r="B45" s="22"/>
      <c r="D45" s="501"/>
      <c r="E45" s="302" t="s">
        <v>38</v>
      </c>
      <c r="F45" s="463">
        <f>F42*F43</f>
        <v>0</v>
      </c>
      <c r="G45" s="504"/>
      <c r="H45" s="21"/>
    </row>
    <row r="46" spans="2:8" x14ac:dyDescent="0.3">
      <c r="B46" s="22"/>
      <c r="D46" s="501"/>
      <c r="E46" s="302" t="s">
        <v>39</v>
      </c>
      <c r="F46" s="463">
        <f>F44*F38</f>
        <v>0</v>
      </c>
      <c r="G46" s="504"/>
      <c r="H46" s="21"/>
    </row>
    <row r="47" spans="2:8" x14ac:dyDescent="0.3">
      <c r="B47" s="22"/>
      <c r="D47" s="501"/>
      <c r="E47" s="302" t="s">
        <v>41</v>
      </c>
      <c r="F47" s="463">
        <f>F45-F46</f>
        <v>0</v>
      </c>
      <c r="G47" s="504"/>
      <c r="H47" s="21"/>
    </row>
    <row r="48" spans="2:8" x14ac:dyDescent="0.3">
      <c r="B48" s="22"/>
      <c r="D48" s="501"/>
      <c r="E48" s="302" t="s">
        <v>46</v>
      </c>
      <c r="F48" s="303">
        <f>IFERROR(F47/F45,0)</f>
        <v>0</v>
      </c>
      <c r="G48" s="504"/>
      <c r="H48" s="21"/>
    </row>
    <row r="49" spans="2:8" x14ac:dyDescent="0.3">
      <c r="B49" s="22"/>
      <c r="D49" s="501"/>
      <c r="E49" s="302"/>
      <c r="F49" s="303"/>
      <c r="G49" s="504"/>
      <c r="H49" s="21"/>
    </row>
    <row r="50" spans="2:8" x14ac:dyDescent="0.3">
      <c r="B50" s="22"/>
      <c r="D50" s="501"/>
      <c r="E50" s="302"/>
      <c r="F50" s="303"/>
      <c r="G50" s="504"/>
      <c r="H50" s="21"/>
    </row>
    <row r="51" spans="2:8" x14ac:dyDescent="0.3">
      <c r="B51" s="22"/>
      <c r="D51" s="501"/>
      <c r="E51" s="302"/>
      <c r="F51" s="303"/>
      <c r="G51" s="504"/>
      <c r="H51" s="21"/>
    </row>
    <row r="52" spans="2:8" x14ac:dyDescent="0.3">
      <c r="B52" s="22"/>
      <c r="D52" s="501"/>
      <c r="E52" s="302"/>
      <c r="F52" s="303"/>
      <c r="G52" s="504"/>
      <c r="H52" s="21"/>
    </row>
    <row r="53" spans="2:8" x14ac:dyDescent="0.3">
      <c r="B53" s="22"/>
      <c r="D53" s="501"/>
      <c r="E53" s="302"/>
      <c r="F53" s="303"/>
      <c r="G53" s="504"/>
      <c r="H53" s="21"/>
    </row>
    <row r="54" spans="2:8" x14ac:dyDescent="0.3">
      <c r="B54" s="22"/>
      <c r="D54" s="501"/>
      <c r="E54" s="302"/>
      <c r="F54" s="303"/>
      <c r="G54" s="504"/>
      <c r="H54" s="21"/>
    </row>
    <row r="55" spans="2:8" x14ac:dyDescent="0.3">
      <c r="B55" s="22"/>
      <c r="D55" s="501"/>
      <c r="E55" s="302"/>
      <c r="F55" s="303"/>
      <c r="G55" s="504"/>
      <c r="H55" s="21"/>
    </row>
    <row r="56" spans="2:8" x14ac:dyDescent="0.3">
      <c r="B56" s="22"/>
      <c r="D56" s="501"/>
      <c r="E56" s="302"/>
      <c r="F56" s="303"/>
      <c r="G56" s="504"/>
      <c r="H56" s="21"/>
    </row>
    <row r="57" spans="2:8" x14ac:dyDescent="0.3">
      <c r="B57" s="22"/>
      <c r="D57" s="502"/>
      <c r="E57" s="304"/>
      <c r="F57" s="305"/>
      <c r="G57" s="505"/>
      <c r="H57" s="21"/>
    </row>
    <row r="58" spans="2:8" x14ac:dyDescent="0.3">
      <c r="B58" s="22"/>
      <c r="H58" s="21"/>
    </row>
    <row r="59" spans="2:8" ht="18.600000000000001" customHeight="1" x14ac:dyDescent="0.3">
      <c r="B59" s="22"/>
      <c r="C59" s="106"/>
      <c r="D59" s="306" t="s">
        <v>378</v>
      </c>
      <c r="E59" s="461" t="s">
        <v>65</v>
      </c>
      <c r="F59" s="506"/>
      <c r="G59" s="503"/>
      <c r="H59" s="21"/>
    </row>
    <row r="60" spans="2:8" x14ac:dyDescent="0.3">
      <c r="B60" s="22"/>
      <c r="D60" s="500" t="s">
        <v>379</v>
      </c>
      <c r="E60" s="300" t="s">
        <v>31</v>
      </c>
      <c r="F60" s="301">
        <f>SUM(F61:F62)</f>
        <v>0</v>
      </c>
      <c r="G60" s="503" t="s">
        <v>380</v>
      </c>
      <c r="H60" s="21"/>
    </row>
    <row r="61" spans="2:8" x14ac:dyDescent="0.3">
      <c r="B61" s="22"/>
      <c r="D61" s="501"/>
      <c r="E61" s="302" t="s">
        <v>32</v>
      </c>
      <c r="F61" s="303"/>
      <c r="G61" s="504"/>
      <c r="H61" s="21"/>
    </row>
    <row r="62" spans="2:8" x14ac:dyDescent="0.3">
      <c r="B62" s="22"/>
      <c r="D62" s="501"/>
      <c r="E62" s="302" t="s">
        <v>33</v>
      </c>
      <c r="F62" s="303"/>
      <c r="G62" s="504"/>
      <c r="H62" s="21"/>
    </row>
    <row r="63" spans="2:8" x14ac:dyDescent="0.3">
      <c r="B63" s="22"/>
      <c r="D63" s="501"/>
      <c r="E63" s="302" t="s">
        <v>52</v>
      </c>
      <c r="F63" s="303"/>
      <c r="G63" s="504"/>
      <c r="H63" s="21"/>
    </row>
    <row r="64" spans="2:8" x14ac:dyDescent="0.3">
      <c r="B64" s="22"/>
      <c r="D64" s="501"/>
      <c r="E64" s="302" t="s">
        <v>53</v>
      </c>
      <c r="F64" s="303">
        <f>F63*F60</f>
        <v>0</v>
      </c>
      <c r="G64" s="504"/>
      <c r="H64" s="21"/>
    </row>
    <row r="65" spans="2:8" x14ac:dyDescent="0.3">
      <c r="B65" s="22"/>
      <c r="D65" s="501"/>
      <c r="E65" s="302" t="s">
        <v>54</v>
      </c>
      <c r="F65" s="303"/>
      <c r="G65" s="504"/>
      <c r="H65" s="21"/>
    </row>
    <row r="66" spans="2:8" x14ac:dyDescent="0.3">
      <c r="B66" s="22"/>
      <c r="D66" s="501"/>
      <c r="E66" s="302" t="s">
        <v>55</v>
      </c>
      <c r="F66" s="303"/>
      <c r="G66" s="504"/>
      <c r="H66" s="21"/>
    </row>
    <row r="67" spans="2:8" x14ac:dyDescent="0.3">
      <c r="B67" s="22"/>
      <c r="D67" s="501"/>
      <c r="E67" s="302" t="s">
        <v>64</v>
      </c>
      <c r="F67" s="463">
        <f>IFERROR(AVERAGE(F68,F69),0)</f>
        <v>0</v>
      </c>
      <c r="G67" s="504"/>
      <c r="H67" s="21"/>
    </row>
    <row r="68" spans="2:8" x14ac:dyDescent="0.3">
      <c r="B68" s="22"/>
      <c r="D68" s="501"/>
      <c r="E68" s="302" t="s">
        <v>56</v>
      </c>
      <c r="F68" s="463"/>
      <c r="G68" s="504"/>
      <c r="H68" s="21"/>
    </row>
    <row r="69" spans="2:8" x14ac:dyDescent="0.3">
      <c r="B69" s="22"/>
      <c r="D69" s="501"/>
      <c r="E69" s="302" t="s">
        <v>57</v>
      </c>
      <c r="F69" s="463"/>
      <c r="G69" s="504"/>
      <c r="H69" s="21"/>
    </row>
    <row r="70" spans="2:8" x14ac:dyDescent="0.3">
      <c r="B70" s="22"/>
      <c r="D70" s="501"/>
      <c r="E70" s="302" t="s">
        <v>58</v>
      </c>
      <c r="F70" s="463"/>
      <c r="G70" s="504"/>
      <c r="H70" s="21"/>
    </row>
    <row r="71" spans="2:8" x14ac:dyDescent="0.3">
      <c r="B71" s="22"/>
      <c r="D71" s="501"/>
      <c r="E71" s="302" t="s">
        <v>59</v>
      </c>
      <c r="F71" s="463"/>
      <c r="G71" s="504"/>
      <c r="H71" s="21"/>
    </row>
    <row r="72" spans="2:8" x14ac:dyDescent="0.3">
      <c r="B72" s="22"/>
      <c r="D72" s="501"/>
      <c r="E72" s="302" t="s">
        <v>38</v>
      </c>
      <c r="F72" s="463">
        <f>(F68*F65)+(F66*F69)</f>
        <v>0</v>
      </c>
      <c r="G72" s="504"/>
      <c r="H72" s="21"/>
    </row>
    <row r="73" spans="2:8" x14ac:dyDescent="0.3">
      <c r="B73" s="22"/>
      <c r="D73" s="501"/>
      <c r="E73" s="302" t="s">
        <v>60</v>
      </c>
      <c r="F73" s="463">
        <f>SUM(F74:F76)</f>
        <v>0</v>
      </c>
      <c r="G73" s="504"/>
      <c r="H73" s="21"/>
    </row>
    <row r="74" spans="2:8" x14ac:dyDescent="0.3">
      <c r="B74" s="22"/>
      <c r="D74" s="501"/>
      <c r="E74" s="302" t="s">
        <v>61</v>
      </c>
      <c r="F74" s="463">
        <f>F70*F60</f>
        <v>0</v>
      </c>
      <c r="G74" s="504"/>
      <c r="H74" s="21"/>
    </row>
    <row r="75" spans="2:8" x14ac:dyDescent="0.3">
      <c r="B75" s="22"/>
      <c r="D75" s="501"/>
      <c r="E75" s="302" t="s">
        <v>74</v>
      </c>
      <c r="F75" s="463">
        <f>F71*F66</f>
        <v>0</v>
      </c>
      <c r="G75" s="504"/>
      <c r="H75" s="21"/>
    </row>
    <row r="76" spans="2:8" x14ac:dyDescent="0.3">
      <c r="B76" s="22"/>
      <c r="D76" s="501"/>
      <c r="E76" s="302" t="s">
        <v>63</v>
      </c>
      <c r="F76" s="463"/>
      <c r="G76" s="504"/>
      <c r="H76" s="21"/>
    </row>
    <row r="77" spans="2:8" x14ac:dyDescent="0.3">
      <c r="B77" s="22"/>
      <c r="D77" s="501"/>
      <c r="E77" s="302" t="s">
        <v>41</v>
      </c>
      <c r="F77" s="463">
        <f>F72-F73</f>
        <v>0</v>
      </c>
      <c r="G77" s="504"/>
      <c r="H77" s="21"/>
    </row>
    <row r="78" spans="2:8" x14ac:dyDescent="0.3">
      <c r="B78" s="22"/>
      <c r="D78" s="501"/>
      <c r="E78" s="302" t="s">
        <v>46</v>
      </c>
      <c r="F78" s="303">
        <f>IFERROR(F77/F72,0)</f>
        <v>0</v>
      </c>
      <c r="G78" s="504"/>
      <c r="H78" s="21"/>
    </row>
    <row r="79" spans="2:8" x14ac:dyDescent="0.3">
      <c r="B79" s="22"/>
      <c r="D79" s="502"/>
      <c r="E79" s="304"/>
      <c r="F79" s="305"/>
      <c r="G79" s="505"/>
      <c r="H79" s="21"/>
    </row>
    <row r="80" spans="2:8" x14ac:dyDescent="0.3">
      <c r="B80" s="22"/>
      <c r="H80" s="21"/>
    </row>
    <row r="81" spans="2:8" ht="18.600000000000001" customHeight="1" x14ac:dyDescent="0.3">
      <c r="B81" s="22"/>
      <c r="C81" s="106"/>
      <c r="D81" s="306" t="s">
        <v>378</v>
      </c>
      <c r="E81" s="461" t="s">
        <v>381</v>
      </c>
      <c r="F81" s="506"/>
      <c r="G81" s="503"/>
      <c r="H81" s="21"/>
    </row>
    <row r="82" spans="2:8" x14ac:dyDescent="0.3">
      <c r="B82" s="22"/>
      <c r="D82" s="500" t="s">
        <v>379</v>
      </c>
      <c r="E82" s="300" t="s">
        <v>31</v>
      </c>
      <c r="F82" s="301">
        <f>F83</f>
        <v>0</v>
      </c>
      <c r="G82" s="503" t="s">
        <v>380</v>
      </c>
      <c r="H82" s="21"/>
    </row>
    <row r="83" spans="2:8" x14ac:dyDescent="0.3">
      <c r="B83" s="22"/>
      <c r="D83" s="501"/>
      <c r="E83" s="302" t="s">
        <v>66</v>
      </c>
      <c r="F83" s="303"/>
      <c r="G83" s="504"/>
      <c r="H83" s="21"/>
    </row>
    <row r="84" spans="2:8" x14ac:dyDescent="0.3">
      <c r="B84" s="22"/>
      <c r="D84" s="501"/>
      <c r="E84" s="302" t="s">
        <v>67</v>
      </c>
      <c r="F84" s="303">
        <f>F85+(F86*40/60)</f>
        <v>0</v>
      </c>
      <c r="G84" s="504"/>
      <c r="H84" s="21"/>
    </row>
    <row r="85" spans="2:8" x14ac:dyDescent="0.3">
      <c r="B85" s="22"/>
      <c r="D85" s="501"/>
      <c r="E85" s="302" t="s">
        <v>54</v>
      </c>
      <c r="F85" s="303"/>
      <c r="G85" s="504"/>
      <c r="H85" s="21"/>
    </row>
    <row r="86" spans="2:8" x14ac:dyDescent="0.3">
      <c r="B86" s="22"/>
      <c r="D86" s="501"/>
      <c r="E86" s="302" t="s">
        <v>68</v>
      </c>
      <c r="F86" s="303"/>
      <c r="G86" s="504"/>
      <c r="H86" s="21"/>
    </row>
    <row r="87" spans="2:8" x14ac:dyDescent="0.3">
      <c r="B87" s="22"/>
      <c r="D87" s="501"/>
      <c r="E87" s="302" t="s">
        <v>69</v>
      </c>
      <c r="F87" s="463"/>
      <c r="G87" s="504"/>
      <c r="H87" s="21"/>
    </row>
    <row r="88" spans="2:8" x14ac:dyDescent="0.3">
      <c r="B88" s="22"/>
      <c r="D88" s="501"/>
      <c r="E88" s="302" t="s">
        <v>70</v>
      </c>
      <c r="F88" s="463">
        <f>IFERROR(AVERAGE(F89,F90),0)</f>
        <v>0</v>
      </c>
      <c r="G88" s="504"/>
      <c r="H88" s="21"/>
    </row>
    <row r="89" spans="2:8" x14ac:dyDescent="0.3">
      <c r="B89" s="22"/>
      <c r="D89" s="501"/>
      <c r="E89" s="302" t="s">
        <v>71</v>
      </c>
      <c r="F89" s="463"/>
      <c r="G89" s="504"/>
      <c r="H89" s="21"/>
    </row>
    <row r="90" spans="2:8" x14ac:dyDescent="0.3">
      <c r="B90" s="22"/>
      <c r="D90" s="501"/>
      <c r="E90" s="302" t="s">
        <v>72</v>
      </c>
      <c r="F90" s="463"/>
      <c r="G90" s="504"/>
      <c r="H90" s="21"/>
    </row>
    <row r="91" spans="2:8" x14ac:dyDescent="0.3">
      <c r="B91" s="22"/>
      <c r="D91" s="501"/>
      <c r="E91" s="302" t="s">
        <v>59</v>
      </c>
      <c r="F91" s="463"/>
      <c r="G91" s="504"/>
      <c r="H91" s="21"/>
    </row>
    <row r="92" spans="2:8" x14ac:dyDescent="0.3">
      <c r="B92" s="22"/>
      <c r="D92" s="501"/>
      <c r="E92" s="302" t="s">
        <v>38</v>
      </c>
      <c r="F92" s="463">
        <f>(F89*F85)+(F90*F86)</f>
        <v>0</v>
      </c>
      <c r="G92" s="504"/>
      <c r="H92" s="21"/>
    </row>
    <row r="93" spans="2:8" x14ac:dyDescent="0.3">
      <c r="B93" s="22"/>
      <c r="D93" s="501"/>
      <c r="E93" s="302" t="s">
        <v>60</v>
      </c>
      <c r="F93" s="463">
        <f>SUM(F94:F96)</f>
        <v>0</v>
      </c>
      <c r="G93" s="504"/>
      <c r="H93" s="21"/>
    </row>
    <row r="94" spans="2:8" x14ac:dyDescent="0.3">
      <c r="B94" s="22"/>
      <c r="D94" s="501"/>
      <c r="E94" s="302" t="s">
        <v>73</v>
      </c>
      <c r="F94" s="463">
        <f>F87*F84</f>
        <v>0</v>
      </c>
      <c r="G94" s="504"/>
      <c r="H94" s="21"/>
    </row>
    <row r="95" spans="2:8" x14ac:dyDescent="0.3">
      <c r="B95" s="22"/>
      <c r="D95" s="501"/>
      <c r="E95" s="302" t="s">
        <v>74</v>
      </c>
      <c r="F95" s="463">
        <f>F91*F86</f>
        <v>0</v>
      </c>
      <c r="G95" s="504"/>
      <c r="H95" s="21"/>
    </row>
    <row r="96" spans="2:8" x14ac:dyDescent="0.3">
      <c r="B96" s="22"/>
      <c r="D96" s="501"/>
      <c r="E96" s="302" t="s">
        <v>63</v>
      </c>
      <c r="F96" s="463"/>
      <c r="G96" s="504"/>
      <c r="H96" s="21"/>
    </row>
    <row r="97" spans="2:8" x14ac:dyDescent="0.3">
      <c r="B97" s="22"/>
      <c r="D97" s="501"/>
      <c r="E97" s="302" t="s">
        <v>41</v>
      </c>
      <c r="F97" s="463">
        <f>F92-F93</f>
        <v>0</v>
      </c>
      <c r="G97" s="504"/>
      <c r="H97" s="21"/>
    </row>
    <row r="98" spans="2:8" x14ac:dyDescent="0.3">
      <c r="B98" s="22"/>
      <c r="D98" s="501"/>
      <c r="E98" s="302" t="s">
        <v>46</v>
      </c>
      <c r="F98" s="303">
        <f>IFERROR(F97/F92,0)</f>
        <v>0</v>
      </c>
      <c r="G98" s="504"/>
      <c r="H98" s="21"/>
    </row>
    <row r="99" spans="2:8" x14ac:dyDescent="0.3">
      <c r="B99" s="22"/>
      <c r="D99" s="501"/>
      <c r="E99" s="302"/>
      <c r="F99" s="303"/>
      <c r="G99" s="504"/>
      <c r="H99" s="21"/>
    </row>
    <row r="100" spans="2:8" x14ac:dyDescent="0.3">
      <c r="B100" s="22"/>
      <c r="D100" s="501"/>
      <c r="E100" s="302"/>
      <c r="F100" s="303"/>
      <c r="G100" s="504"/>
      <c r="H100" s="21"/>
    </row>
    <row r="101" spans="2:8" x14ac:dyDescent="0.3">
      <c r="B101" s="22"/>
      <c r="D101" s="502"/>
      <c r="E101" s="304"/>
      <c r="F101" s="305"/>
      <c r="G101" s="505"/>
      <c r="H101" s="21"/>
    </row>
    <row r="102" spans="2:8" x14ac:dyDescent="0.3">
      <c r="B102" s="22"/>
      <c r="H102" s="21"/>
    </row>
    <row r="103" spans="2:8" ht="18.600000000000001" customHeight="1" x14ac:dyDescent="0.3">
      <c r="B103" s="22"/>
      <c r="C103" s="106"/>
      <c r="D103" s="306" t="s">
        <v>378</v>
      </c>
      <c r="E103" s="461" t="s">
        <v>75</v>
      </c>
      <c r="F103" s="506"/>
      <c r="G103" s="503"/>
      <c r="H103" s="21"/>
    </row>
    <row r="104" spans="2:8" x14ac:dyDescent="0.3">
      <c r="B104" s="22"/>
      <c r="D104" s="500" t="s">
        <v>379</v>
      </c>
      <c r="E104" s="300" t="s">
        <v>31</v>
      </c>
      <c r="F104" s="301">
        <f>SUM(F105:F106)</f>
        <v>0</v>
      </c>
      <c r="G104" s="503" t="s">
        <v>380</v>
      </c>
      <c r="H104" s="21"/>
    </row>
    <row r="105" spans="2:8" x14ac:dyDescent="0.3">
      <c r="B105" s="22"/>
      <c r="D105" s="501"/>
      <c r="E105" s="302" t="s">
        <v>32</v>
      </c>
      <c r="F105" s="303"/>
      <c r="G105" s="504"/>
      <c r="H105" s="21"/>
    </row>
    <row r="106" spans="2:8" x14ac:dyDescent="0.3">
      <c r="B106" s="22"/>
      <c r="D106" s="501"/>
      <c r="E106" s="302" t="s">
        <v>33</v>
      </c>
      <c r="F106" s="303"/>
      <c r="G106" s="504"/>
      <c r="H106" s="21"/>
    </row>
    <row r="107" spans="2:8" x14ac:dyDescent="0.3">
      <c r="B107" s="22"/>
      <c r="D107" s="501"/>
      <c r="E107" s="302" t="s">
        <v>34</v>
      </c>
      <c r="F107" s="303"/>
      <c r="G107" s="504"/>
      <c r="H107" s="21"/>
    </row>
    <row r="108" spans="2:8" x14ac:dyDescent="0.3">
      <c r="B108" s="22"/>
      <c r="D108" s="501"/>
      <c r="E108" s="302" t="s">
        <v>35</v>
      </c>
      <c r="F108" s="303">
        <f>F107*F104</f>
        <v>0</v>
      </c>
      <c r="G108" s="504"/>
      <c r="H108" s="21"/>
    </row>
    <row r="109" spans="2:8" x14ac:dyDescent="0.3">
      <c r="B109" s="22"/>
      <c r="D109" s="501"/>
      <c r="E109" s="302" t="s">
        <v>36</v>
      </c>
      <c r="F109" s="463"/>
      <c r="G109" s="504"/>
      <c r="H109" s="21"/>
    </row>
    <row r="110" spans="2:8" x14ac:dyDescent="0.3">
      <c r="B110" s="22"/>
      <c r="D110" s="501"/>
      <c r="E110" s="302" t="s">
        <v>37</v>
      </c>
      <c r="F110" s="463"/>
      <c r="G110" s="504"/>
      <c r="H110" s="21"/>
    </row>
    <row r="111" spans="2:8" x14ac:dyDescent="0.3">
      <c r="B111" s="22"/>
      <c r="D111" s="501"/>
      <c r="E111" s="302" t="s">
        <v>38</v>
      </c>
      <c r="F111" s="463">
        <f>F108*F109</f>
        <v>0</v>
      </c>
      <c r="G111" s="504"/>
      <c r="H111" s="21"/>
    </row>
    <row r="112" spans="2:8" x14ac:dyDescent="0.3">
      <c r="B112" s="22"/>
      <c r="D112" s="501"/>
      <c r="E112" s="302" t="s">
        <v>39</v>
      </c>
      <c r="F112" s="463">
        <f>F110*F104</f>
        <v>0</v>
      </c>
      <c r="G112" s="504"/>
      <c r="H112" s="21"/>
    </row>
    <row r="113" spans="2:8" x14ac:dyDescent="0.3">
      <c r="B113" s="22"/>
      <c r="D113" s="501"/>
      <c r="E113" s="302" t="s">
        <v>41</v>
      </c>
      <c r="F113" s="463">
        <f>F111-F112</f>
        <v>0</v>
      </c>
      <c r="G113" s="504"/>
      <c r="H113" s="21"/>
    </row>
    <row r="114" spans="2:8" x14ac:dyDescent="0.3">
      <c r="B114" s="22"/>
      <c r="D114" s="501"/>
      <c r="E114" s="302" t="s">
        <v>46</v>
      </c>
      <c r="F114" s="303">
        <f>IFERROR(F113/F111,0)</f>
        <v>0</v>
      </c>
      <c r="G114" s="504"/>
      <c r="H114" s="21"/>
    </row>
    <row r="115" spans="2:8" x14ac:dyDescent="0.3">
      <c r="B115" s="22"/>
      <c r="D115" s="501"/>
      <c r="E115" s="302"/>
      <c r="F115" s="303"/>
      <c r="G115" s="504"/>
      <c r="H115" s="21"/>
    </row>
    <row r="116" spans="2:8" x14ac:dyDescent="0.3">
      <c r="B116" s="22"/>
      <c r="D116" s="501"/>
      <c r="E116" s="302"/>
      <c r="F116" s="303"/>
      <c r="G116" s="504"/>
      <c r="H116" s="21"/>
    </row>
    <row r="117" spans="2:8" x14ac:dyDescent="0.3">
      <c r="B117" s="22"/>
      <c r="D117" s="501"/>
      <c r="E117" s="302"/>
      <c r="F117" s="303"/>
      <c r="G117" s="504"/>
      <c r="H117" s="21"/>
    </row>
    <row r="118" spans="2:8" x14ac:dyDescent="0.3">
      <c r="B118" s="22"/>
      <c r="D118" s="501"/>
      <c r="E118" s="302"/>
      <c r="F118" s="303"/>
      <c r="G118" s="504"/>
      <c r="H118" s="21"/>
    </row>
    <row r="119" spans="2:8" x14ac:dyDescent="0.3">
      <c r="B119" s="22"/>
      <c r="D119" s="501"/>
      <c r="E119" s="302"/>
      <c r="F119" s="303"/>
      <c r="G119" s="504"/>
      <c r="H119" s="21"/>
    </row>
    <row r="120" spans="2:8" x14ac:dyDescent="0.3">
      <c r="B120" s="22"/>
      <c r="D120" s="501"/>
      <c r="E120" s="302"/>
      <c r="F120" s="303"/>
      <c r="G120" s="504"/>
      <c r="H120" s="21"/>
    </row>
    <row r="121" spans="2:8" x14ac:dyDescent="0.3">
      <c r="B121" s="22"/>
      <c r="D121" s="501"/>
      <c r="E121" s="302"/>
      <c r="F121" s="303"/>
      <c r="G121" s="504"/>
      <c r="H121" s="21"/>
    </row>
    <row r="122" spans="2:8" x14ac:dyDescent="0.3">
      <c r="B122" s="22"/>
      <c r="D122" s="501"/>
      <c r="E122" s="302"/>
      <c r="F122" s="303"/>
      <c r="G122" s="504"/>
      <c r="H122" s="21"/>
    </row>
    <row r="123" spans="2:8" x14ac:dyDescent="0.3">
      <c r="B123" s="22"/>
      <c r="D123" s="502"/>
      <c r="E123" s="304"/>
      <c r="F123" s="305"/>
      <c r="G123" s="505"/>
      <c r="H123" s="21"/>
    </row>
    <row r="124" spans="2:8" x14ac:dyDescent="0.3">
      <c r="B124" s="22"/>
      <c r="H124" s="21"/>
    </row>
    <row r="125" spans="2:8" ht="18.600000000000001" customHeight="1" x14ac:dyDescent="0.3">
      <c r="B125" s="22"/>
      <c r="C125" s="106"/>
      <c r="D125" s="306" t="s">
        <v>378</v>
      </c>
      <c r="E125" s="461" t="s">
        <v>76</v>
      </c>
      <c r="F125" s="506"/>
      <c r="G125" s="503"/>
      <c r="H125" s="21"/>
    </row>
    <row r="126" spans="2:8" x14ac:dyDescent="0.3">
      <c r="B126" s="22"/>
      <c r="D126" s="500" t="s">
        <v>379</v>
      </c>
      <c r="E126" s="300" t="s">
        <v>31</v>
      </c>
      <c r="F126" s="301">
        <f>SUM(F127:F128)</f>
        <v>0</v>
      </c>
      <c r="G126" s="503" t="s">
        <v>380</v>
      </c>
      <c r="H126" s="21"/>
    </row>
    <row r="127" spans="2:8" x14ac:dyDescent="0.3">
      <c r="B127" s="22"/>
      <c r="D127" s="501"/>
      <c r="E127" s="302" t="s">
        <v>32</v>
      </c>
      <c r="F127" s="303"/>
      <c r="G127" s="504"/>
      <c r="H127" s="21"/>
    </row>
    <row r="128" spans="2:8" x14ac:dyDescent="0.3">
      <c r="B128" s="22"/>
      <c r="D128" s="501"/>
      <c r="E128" s="302" t="s">
        <v>33</v>
      </c>
      <c r="F128" s="303"/>
      <c r="G128" s="504"/>
      <c r="H128" s="21"/>
    </row>
    <row r="129" spans="2:8" x14ac:dyDescent="0.3">
      <c r="B129" s="22"/>
      <c r="D129" s="501"/>
      <c r="E129" s="302" t="s">
        <v>34</v>
      </c>
      <c r="F129" s="303"/>
      <c r="G129" s="504"/>
      <c r="H129" s="21"/>
    </row>
    <row r="130" spans="2:8" x14ac:dyDescent="0.3">
      <c r="B130" s="22"/>
      <c r="D130" s="501"/>
      <c r="E130" s="302" t="s">
        <v>35</v>
      </c>
      <c r="F130" s="303">
        <f>F129*F126</f>
        <v>0</v>
      </c>
      <c r="G130" s="504"/>
      <c r="H130" s="21"/>
    </row>
    <row r="131" spans="2:8" x14ac:dyDescent="0.3">
      <c r="B131" s="22"/>
      <c r="D131" s="501"/>
      <c r="E131" s="302" t="s">
        <v>36</v>
      </c>
      <c r="F131" s="463"/>
      <c r="G131" s="504"/>
      <c r="H131" s="21"/>
    </row>
    <row r="132" spans="2:8" x14ac:dyDescent="0.3">
      <c r="B132" s="22"/>
      <c r="D132" s="501"/>
      <c r="E132" s="302" t="s">
        <v>37</v>
      </c>
      <c r="F132" s="463"/>
      <c r="G132" s="504"/>
      <c r="H132" s="21"/>
    </row>
    <row r="133" spans="2:8" x14ac:dyDescent="0.3">
      <c r="B133" s="22"/>
      <c r="D133" s="501"/>
      <c r="E133" s="302" t="s">
        <v>38</v>
      </c>
      <c r="F133" s="463">
        <f>F130*F131</f>
        <v>0</v>
      </c>
      <c r="G133" s="504"/>
      <c r="H133" s="21"/>
    </row>
    <row r="134" spans="2:8" x14ac:dyDescent="0.3">
      <c r="B134" s="22"/>
      <c r="D134" s="501"/>
      <c r="E134" s="302" t="s">
        <v>39</v>
      </c>
      <c r="F134" s="463">
        <f>F132*F126</f>
        <v>0</v>
      </c>
      <c r="G134" s="504"/>
      <c r="H134" s="21"/>
    </row>
    <row r="135" spans="2:8" x14ac:dyDescent="0.3">
      <c r="B135" s="22"/>
      <c r="D135" s="501"/>
      <c r="E135" s="302" t="s">
        <v>41</v>
      </c>
      <c r="F135" s="463">
        <f>F133-F134</f>
        <v>0</v>
      </c>
      <c r="G135" s="504"/>
      <c r="H135" s="21"/>
    </row>
    <row r="136" spans="2:8" x14ac:dyDescent="0.3">
      <c r="B136" s="22"/>
      <c r="D136" s="501"/>
      <c r="E136" s="302" t="s">
        <v>46</v>
      </c>
      <c r="F136" s="303">
        <f>IFERROR(F135/F133,0)</f>
        <v>0</v>
      </c>
      <c r="G136" s="504"/>
      <c r="H136" s="21"/>
    </row>
    <row r="137" spans="2:8" x14ac:dyDescent="0.3">
      <c r="B137" s="22"/>
      <c r="D137" s="501"/>
      <c r="E137" s="302"/>
      <c r="F137" s="303"/>
      <c r="G137" s="504"/>
      <c r="H137" s="21"/>
    </row>
    <row r="138" spans="2:8" x14ac:dyDescent="0.3">
      <c r="B138" s="22"/>
      <c r="D138" s="501"/>
      <c r="E138" s="302"/>
      <c r="F138" s="303"/>
      <c r="G138" s="504"/>
      <c r="H138" s="21"/>
    </row>
    <row r="139" spans="2:8" x14ac:dyDescent="0.3">
      <c r="B139" s="22"/>
      <c r="D139" s="501"/>
      <c r="E139" s="302"/>
      <c r="F139" s="303"/>
      <c r="G139" s="504"/>
      <c r="H139" s="21"/>
    </row>
    <row r="140" spans="2:8" x14ac:dyDescent="0.3">
      <c r="B140" s="22"/>
      <c r="D140" s="501"/>
      <c r="E140" s="302"/>
      <c r="F140" s="303"/>
      <c r="G140" s="504"/>
      <c r="H140" s="21"/>
    </row>
    <row r="141" spans="2:8" x14ac:dyDescent="0.3">
      <c r="B141" s="22"/>
      <c r="D141" s="501"/>
      <c r="E141" s="302"/>
      <c r="F141" s="303"/>
      <c r="G141" s="504"/>
      <c r="H141" s="21"/>
    </row>
    <row r="142" spans="2:8" x14ac:dyDescent="0.3">
      <c r="B142" s="22"/>
      <c r="D142" s="501"/>
      <c r="E142" s="302"/>
      <c r="F142" s="303"/>
      <c r="G142" s="504"/>
      <c r="H142" s="21"/>
    </row>
    <row r="143" spans="2:8" x14ac:dyDescent="0.3">
      <c r="B143" s="22"/>
      <c r="D143" s="501"/>
      <c r="E143" s="302"/>
      <c r="F143" s="303"/>
      <c r="G143" s="504"/>
      <c r="H143" s="21"/>
    </row>
    <row r="144" spans="2:8" x14ac:dyDescent="0.3">
      <c r="B144" s="22"/>
      <c r="D144" s="501"/>
      <c r="E144" s="302"/>
      <c r="F144" s="303"/>
      <c r="G144" s="504"/>
      <c r="H144" s="21"/>
    </row>
    <row r="145" spans="2:8" x14ac:dyDescent="0.3">
      <c r="B145" s="22"/>
      <c r="D145" s="502"/>
      <c r="E145" s="304"/>
      <c r="F145" s="305"/>
      <c r="G145" s="505"/>
      <c r="H145" s="21"/>
    </row>
    <row r="146" spans="2:8" x14ac:dyDescent="0.3">
      <c r="B146" s="22"/>
      <c r="H146" s="21"/>
    </row>
    <row r="147" spans="2:8" ht="18.600000000000001" customHeight="1" x14ac:dyDescent="0.3">
      <c r="B147" s="22"/>
      <c r="C147" s="106"/>
      <c r="D147" s="306" t="s">
        <v>378</v>
      </c>
      <c r="E147" s="461" t="s">
        <v>79</v>
      </c>
      <c r="F147" s="506"/>
      <c r="G147" s="503"/>
      <c r="H147" s="21"/>
    </row>
    <row r="148" spans="2:8" x14ac:dyDescent="0.3">
      <c r="B148" s="22"/>
      <c r="D148" s="500" t="s">
        <v>379</v>
      </c>
      <c r="E148" s="300" t="s">
        <v>31</v>
      </c>
      <c r="F148" s="301">
        <f>SUM(F149:F150)</f>
        <v>0</v>
      </c>
      <c r="G148" s="503" t="s">
        <v>380</v>
      </c>
      <c r="H148" s="21"/>
    </row>
    <row r="149" spans="2:8" x14ac:dyDescent="0.3">
      <c r="B149" s="22"/>
      <c r="D149" s="501"/>
      <c r="E149" s="302" t="s">
        <v>32</v>
      </c>
      <c r="F149" s="303"/>
      <c r="G149" s="504"/>
      <c r="H149" s="21"/>
    </row>
    <row r="150" spans="2:8" x14ac:dyDescent="0.3">
      <c r="B150" s="22"/>
      <c r="D150" s="501"/>
      <c r="E150" s="302" t="s">
        <v>33</v>
      </c>
      <c r="F150" s="303"/>
      <c r="G150" s="504"/>
      <c r="H150" s="21"/>
    </row>
    <row r="151" spans="2:8" x14ac:dyDescent="0.3">
      <c r="B151" s="22"/>
      <c r="D151" s="501"/>
      <c r="E151" s="302" t="s">
        <v>52</v>
      </c>
      <c r="F151" s="303"/>
      <c r="G151" s="504"/>
      <c r="H151" s="21"/>
    </row>
    <row r="152" spans="2:8" x14ac:dyDescent="0.3">
      <c r="B152" s="22"/>
      <c r="D152" s="501"/>
      <c r="E152" s="302" t="s">
        <v>53</v>
      </c>
      <c r="F152" s="303">
        <f>F151*F148</f>
        <v>0</v>
      </c>
      <c r="G152" s="504"/>
      <c r="H152" s="21"/>
    </row>
    <row r="153" spans="2:8" x14ac:dyDescent="0.3">
      <c r="B153" s="22"/>
      <c r="D153" s="501"/>
      <c r="E153" s="302" t="s">
        <v>77</v>
      </c>
      <c r="F153" s="303"/>
      <c r="G153" s="504"/>
      <c r="H153" s="21"/>
    </row>
    <row r="154" spans="2:8" x14ac:dyDescent="0.3">
      <c r="B154" s="22"/>
      <c r="D154" s="501"/>
      <c r="E154" s="302" t="s">
        <v>78</v>
      </c>
      <c r="F154" s="303"/>
      <c r="G154" s="504"/>
      <c r="H154" s="21"/>
    </row>
    <row r="155" spans="2:8" x14ac:dyDescent="0.3">
      <c r="B155" s="22"/>
      <c r="D155" s="501"/>
      <c r="E155" s="302" t="s">
        <v>64</v>
      </c>
      <c r="F155" s="463">
        <f>IFERROR(AVERAGE(F156,F157),0)</f>
        <v>0</v>
      </c>
      <c r="G155" s="504"/>
      <c r="H155" s="21"/>
    </row>
    <row r="156" spans="2:8" x14ac:dyDescent="0.3">
      <c r="B156" s="22"/>
      <c r="D156" s="501"/>
      <c r="E156" s="302" t="s">
        <v>56</v>
      </c>
      <c r="F156" s="463"/>
      <c r="G156" s="504"/>
      <c r="H156" s="21"/>
    </row>
    <row r="157" spans="2:8" x14ac:dyDescent="0.3">
      <c r="B157" s="22"/>
      <c r="D157" s="501"/>
      <c r="E157" s="302" t="s">
        <v>57</v>
      </c>
      <c r="F157" s="463"/>
      <c r="G157" s="504"/>
      <c r="H157" s="21"/>
    </row>
    <row r="158" spans="2:8" x14ac:dyDescent="0.3">
      <c r="B158" s="22"/>
      <c r="D158" s="501"/>
      <c r="E158" s="302" t="s">
        <v>58</v>
      </c>
      <c r="F158" s="463"/>
      <c r="G158" s="504"/>
      <c r="H158" s="21"/>
    </row>
    <row r="159" spans="2:8" x14ac:dyDescent="0.3">
      <c r="B159" s="22"/>
      <c r="D159" s="501"/>
      <c r="E159" s="302" t="s">
        <v>59</v>
      </c>
      <c r="F159" s="463"/>
      <c r="G159" s="504"/>
      <c r="H159" s="21"/>
    </row>
    <row r="160" spans="2:8" x14ac:dyDescent="0.3">
      <c r="B160" s="22"/>
      <c r="D160" s="501"/>
      <c r="E160" s="302" t="s">
        <v>38</v>
      </c>
      <c r="F160" s="463">
        <f>(F156*F153)+(F154*F157)</f>
        <v>0</v>
      </c>
      <c r="G160" s="504"/>
      <c r="H160" s="21"/>
    </row>
    <row r="161" spans="2:8" x14ac:dyDescent="0.3">
      <c r="B161" s="22"/>
      <c r="D161" s="501"/>
      <c r="E161" s="302" t="s">
        <v>60</v>
      </c>
      <c r="F161" s="463">
        <f>SUM(F162:F164)</f>
        <v>0</v>
      </c>
      <c r="G161" s="504"/>
      <c r="H161" s="21"/>
    </row>
    <row r="162" spans="2:8" x14ac:dyDescent="0.3">
      <c r="B162" s="22"/>
      <c r="D162" s="501"/>
      <c r="E162" s="302" t="s">
        <v>61</v>
      </c>
      <c r="F162" s="463">
        <f>F158*F148</f>
        <v>0</v>
      </c>
      <c r="G162" s="504"/>
      <c r="H162" s="21"/>
    </row>
    <row r="163" spans="2:8" x14ac:dyDescent="0.3">
      <c r="B163" s="22"/>
      <c r="D163" s="501"/>
      <c r="E163" s="302" t="s">
        <v>62</v>
      </c>
      <c r="F163" s="463">
        <f>F159*F154</f>
        <v>0</v>
      </c>
      <c r="G163" s="504"/>
      <c r="H163" s="21"/>
    </row>
    <row r="164" spans="2:8" x14ac:dyDescent="0.3">
      <c r="B164" s="22"/>
      <c r="D164" s="501"/>
      <c r="E164" s="302" t="s">
        <v>63</v>
      </c>
      <c r="F164" s="463"/>
      <c r="G164" s="504"/>
      <c r="H164" s="21"/>
    </row>
    <row r="165" spans="2:8" x14ac:dyDescent="0.3">
      <c r="B165" s="22"/>
      <c r="D165" s="501"/>
      <c r="E165" s="302" t="s">
        <v>41</v>
      </c>
      <c r="F165" s="463">
        <f>F160-F161</f>
        <v>0</v>
      </c>
      <c r="G165" s="504"/>
      <c r="H165" s="21"/>
    </row>
    <row r="166" spans="2:8" x14ac:dyDescent="0.3">
      <c r="B166" s="22"/>
      <c r="D166" s="501"/>
      <c r="E166" s="302" t="s">
        <v>46</v>
      </c>
      <c r="F166" s="303">
        <f>IFERROR(F165/F160,0)</f>
        <v>0</v>
      </c>
      <c r="G166" s="504"/>
      <c r="H166" s="21"/>
    </row>
    <row r="167" spans="2:8" x14ac:dyDescent="0.3">
      <c r="B167" s="22"/>
      <c r="D167" s="502"/>
      <c r="E167" s="304"/>
      <c r="F167" s="305"/>
      <c r="G167" s="505"/>
      <c r="H167" s="21"/>
    </row>
    <row r="168" spans="2:8" x14ac:dyDescent="0.3">
      <c r="B168" s="22"/>
      <c r="H168" s="21"/>
    </row>
    <row r="169" spans="2:8" ht="18.600000000000001" customHeight="1" x14ac:dyDescent="0.3">
      <c r="B169" s="22"/>
      <c r="C169" s="106"/>
      <c r="D169" s="306" t="s">
        <v>378</v>
      </c>
      <c r="E169" s="461" t="s">
        <v>382</v>
      </c>
      <c r="F169" s="506"/>
      <c r="G169" s="503"/>
      <c r="H169" s="21"/>
    </row>
    <row r="170" spans="2:8" x14ac:dyDescent="0.3">
      <c r="B170" s="22"/>
      <c r="D170" s="500" t="s">
        <v>379</v>
      </c>
      <c r="E170" s="300" t="s">
        <v>31</v>
      </c>
      <c r="F170" s="301">
        <f>F171</f>
        <v>0</v>
      </c>
      <c r="G170" s="503" t="s">
        <v>380</v>
      </c>
      <c r="H170" s="21"/>
    </row>
    <row r="171" spans="2:8" x14ac:dyDescent="0.3">
      <c r="B171" s="22"/>
      <c r="D171" s="501"/>
      <c r="E171" s="302" t="s">
        <v>66</v>
      </c>
      <c r="F171" s="303"/>
      <c r="G171" s="504"/>
      <c r="H171" s="21"/>
    </row>
    <row r="172" spans="2:8" x14ac:dyDescent="0.3">
      <c r="B172" s="22"/>
      <c r="D172" s="501"/>
      <c r="E172" s="302" t="s">
        <v>67</v>
      </c>
      <c r="F172" s="303">
        <f>F173+(F174*40/60)</f>
        <v>0</v>
      </c>
      <c r="G172" s="504"/>
      <c r="H172" s="21"/>
    </row>
    <row r="173" spans="2:8" x14ac:dyDescent="0.3">
      <c r="B173" s="22"/>
      <c r="D173" s="501"/>
      <c r="E173" s="302" t="s">
        <v>77</v>
      </c>
      <c r="F173" s="303"/>
      <c r="G173" s="504"/>
      <c r="H173" s="21"/>
    </row>
    <row r="174" spans="2:8" x14ac:dyDescent="0.3">
      <c r="B174" s="22"/>
      <c r="D174" s="501"/>
      <c r="E174" s="302" t="s">
        <v>80</v>
      </c>
      <c r="F174" s="303"/>
      <c r="G174" s="504"/>
      <c r="H174" s="21"/>
    </row>
    <row r="175" spans="2:8" x14ac:dyDescent="0.3">
      <c r="B175" s="22"/>
      <c r="D175" s="501"/>
      <c r="E175" s="302" t="s">
        <v>69</v>
      </c>
      <c r="F175" s="463"/>
      <c r="G175" s="504"/>
      <c r="H175" s="21"/>
    </row>
    <row r="176" spans="2:8" x14ac:dyDescent="0.3">
      <c r="B176" s="22"/>
      <c r="D176" s="501"/>
      <c r="E176" s="302" t="s">
        <v>70</v>
      </c>
      <c r="F176" s="463">
        <f>IFERROR(AVERAGE(F177,F178),0)</f>
        <v>0</v>
      </c>
      <c r="G176" s="504"/>
      <c r="H176" s="21"/>
    </row>
    <row r="177" spans="2:8" x14ac:dyDescent="0.3">
      <c r="B177" s="22"/>
      <c r="D177" s="501"/>
      <c r="E177" s="302" t="s">
        <v>71</v>
      </c>
      <c r="F177" s="463"/>
      <c r="G177" s="504"/>
      <c r="H177" s="21"/>
    </row>
    <row r="178" spans="2:8" x14ac:dyDescent="0.3">
      <c r="B178" s="22"/>
      <c r="D178" s="501"/>
      <c r="E178" s="302" t="s">
        <v>72</v>
      </c>
      <c r="F178" s="463"/>
      <c r="G178" s="504"/>
      <c r="H178" s="21"/>
    </row>
    <row r="179" spans="2:8" x14ac:dyDescent="0.3">
      <c r="B179" s="22"/>
      <c r="D179" s="501"/>
      <c r="E179" s="302" t="s">
        <v>59</v>
      </c>
      <c r="F179" s="463"/>
      <c r="G179" s="504"/>
      <c r="H179" s="21"/>
    </row>
    <row r="180" spans="2:8" x14ac:dyDescent="0.3">
      <c r="B180" s="22"/>
      <c r="D180" s="501"/>
      <c r="E180" s="302" t="s">
        <v>38</v>
      </c>
      <c r="F180" s="463">
        <f>(F177*F173)+(F178*F174)</f>
        <v>0</v>
      </c>
      <c r="G180" s="504"/>
      <c r="H180" s="21"/>
    </row>
    <row r="181" spans="2:8" x14ac:dyDescent="0.3">
      <c r="B181" s="22"/>
      <c r="D181" s="501"/>
      <c r="E181" s="302" t="s">
        <v>60</v>
      </c>
      <c r="F181" s="463">
        <f>SUM(F182:F184)</f>
        <v>0</v>
      </c>
      <c r="G181" s="504"/>
      <c r="H181" s="21"/>
    </row>
    <row r="182" spans="2:8" x14ac:dyDescent="0.3">
      <c r="B182" s="22"/>
      <c r="D182" s="501"/>
      <c r="E182" s="302" t="s">
        <v>73</v>
      </c>
      <c r="F182" s="463">
        <f>F175*F172</f>
        <v>0</v>
      </c>
      <c r="G182" s="504"/>
      <c r="H182" s="21"/>
    </row>
    <row r="183" spans="2:8" x14ac:dyDescent="0.3">
      <c r="B183" s="22"/>
      <c r="D183" s="501"/>
      <c r="E183" s="302" t="s">
        <v>74</v>
      </c>
      <c r="F183" s="463">
        <f>F179*F174</f>
        <v>0</v>
      </c>
      <c r="G183" s="504"/>
      <c r="H183" s="21"/>
    </row>
    <row r="184" spans="2:8" x14ac:dyDescent="0.3">
      <c r="B184" s="22"/>
      <c r="D184" s="501"/>
      <c r="E184" s="302" t="s">
        <v>63</v>
      </c>
      <c r="F184" s="463"/>
      <c r="G184" s="504"/>
      <c r="H184" s="21"/>
    </row>
    <row r="185" spans="2:8" x14ac:dyDescent="0.3">
      <c r="B185" s="22"/>
      <c r="D185" s="501"/>
      <c r="E185" s="302" t="s">
        <v>41</v>
      </c>
      <c r="F185" s="463">
        <f>F180-F181</f>
        <v>0</v>
      </c>
      <c r="G185" s="504"/>
      <c r="H185" s="21"/>
    </row>
    <row r="186" spans="2:8" x14ac:dyDescent="0.3">
      <c r="B186" s="22"/>
      <c r="D186" s="501"/>
      <c r="E186" s="302" t="s">
        <v>46</v>
      </c>
      <c r="F186" s="303">
        <f>IFERROR(F185/F180,0)</f>
        <v>0</v>
      </c>
      <c r="G186" s="504"/>
      <c r="H186" s="21"/>
    </row>
    <row r="187" spans="2:8" x14ac:dyDescent="0.3">
      <c r="B187" s="22"/>
      <c r="D187" s="501"/>
      <c r="E187" s="302"/>
      <c r="F187" s="303"/>
      <c r="G187" s="504"/>
      <c r="H187" s="21"/>
    </row>
    <row r="188" spans="2:8" x14ac:dyDescent="0.3">
      <c r="B188" s="22"/>
      <c r="D188" s="501"/>
      <c r="E188" s="302"/>
      <c r="F188" s="303"/>
      <c r="G188" s="504"/>
      <c r="H188" s="21"/>
    </row>
    <row r="189" spans="2:8" x14ac:dyDescent="0.3">
      <c r="B189" s="22"/>
      <c r="D189" s="502"/>
      <c r="E189" s="304"/>
      <c r="F189" s="305"/>
      <c r="G189" s="505"/>
      <c r="H189" s="21"/>
    </row>
    <row r="190" spans="2:8" x14ac:dyDescent="0.3">
      <c r="B190" s="22"/>
      <c r="H190" s="21"/>
    </row>
    <row r="191" spans="2:8" ht="18.600000000000001" customHeight="1" x14ac:dyDescent="0.3">
      <c r="B191" s="22"/>
      <c r="C191" s="106"/>
      <c r="D191" s="306" t="s">
        <v>378</v>
      </c>
      <c r="E191" s="461" t="s">
        <v>81</v>
      </c>
      <c r="F191" s="506"/>
      <c r="G191" s="503"/>
      <c r="H191" s="21"/>
    </row>
    <row r="192" spans="2:8" x14ac:dyDescent="0.3">
      <c r="B192" s="22"/>
      <c r="D192" s="500" t="s">
        <v>379</v>
      </c>
      <c r="E192" s="300" t="s">
        <v>82</v>
      </c>
      <c r="F192" s="301">
        <f>F197</f>
        <v>0</v>
      </c>
      <c r="G192" s="503" t="s">
        <v>380</v>
      </c>
      <c r="H192" s="21"/>
    </row>
    <row r="193" spans="2:8" x14ac:dyDescent="0.3">
      <c r="B193" s="22"/>
      <c r="D193" s="501"/>
      <c r="E193" s="302" t="s">
        <v>83</v>
      </c>
      <c r="F193" s="303"/>
      <c r="G193" s="504"/>
      <c r="H193" s="21"/>
    </row>
    <row r="194" spans="2:8" x14ac:dyDescent="0.3">
      <c r="B194" s="22"/>
      <c r="D194" s="501"/>
      <c r="E194" s="302" t="s">
        <v>84</v>
      </c>
      <c r="F194" s="303"/>
      <c r="G194" s="504"/>
      <c r="H194" s="21"/>
    </row>
    <row r="195" spans="2:8" x14ac:dyDescent="0.3">
      <c r="B195" s="22"/>
      <c r="D195" s="501"/>
      <c r="E195" s="302" t="s">
        <v>85</v>
      </c>
      <c r="F195" s="463"/>
      <c r="G195" s="504"/>
      <c r="H195" s="21"/>
    </row>
    <row r="196" spans="2:8" x14ac:dyDescent="0.3">
      <c r="B196" s="22"/>
      <c r="D196" s="501"/>
      <c r="E196" s="302" t="s">
        <v>86</v>
      </c>
      <c r="F196" s="303"/>
      <c r="G196" s="504"/>
      <c r="H196" s="21"/>
    </row>
    <row r="197" spans="2:8" x14ac:dyDescent="0.3">
      <c r="B197" s="22"/>
      <c r="D197" s="501"/>
      <c r="E197" s="302" t="s">
        <v>87</v>
      </c>
      <c r="F197" s="303"/>
      <c r="G197" s="504"/>
      <c r="H197" s="21"/>
    </row>
    <row r="198" spans="2:8" x14ac:dyDescent="0.3">
      <c r="B198" s="22"/>
      <c r="D198" s="501"/>
      <c r="E198" s="302" t="s">
        <v>88</v>
      </c>
      <c r="F198" s="303">
        <f>F196*F192</f>
        <v>0</v>
      </c>
      <c r="G198" s="504"/>
      <c r="H198" s="21"/>
    </row>
    <row r="199" spans="2:8" x14ac:dyDescent="0.3">
      <c r="B199" s="22"/>
      <c r="D199" s="501"/>
      <c r="E199" s="302" t="s">
        <v>89</v>
      </c>
      <c r="F199" s="463"/>
      <c r="G199" s="504"/>
      <c r="H199" s="21"/>
    </row>
    <row r="200" spans="2:8" x14ac:dyDescent="0.3">
      <c r="B200" s="22"/>
      <c r="D200" s="501"/>
      <c r="E200" s="302" t="s">
        <v>90</v>
      </c>
      <c r="F200" s="303"/>
      <c r="G200" s="504"/>
      <c r="H200" s="21"/>
    </row>
    <row r="201" spans="2:8" x14ac:dyDescent="0.3">
      <c r="B201" s="22"/>
      <c r="D201" s="501"/>
      <c r="E201" s="302" t="s">
        <v>91</v>
      </c>
      <c r="F201" s="463"/>
      <c r="G201" s="504"/>
      <c r="H201" s="21"/>
    </row>
    <row r="202" spans="2:8" x14ac:dyDescent="0.3">
      <c r="B202" s="22"/>
      <c r="D202" s="501"/>
      <c r="E202" s="302" t="s">
        <v>92</v>
      </c>
      <c r="F202" s="463"/>
      <c r="G202" s="504"/>
      <c r="H202" s="21"/>
    </row>
    <row r="203" spans="2:8" x14ac:dyDescent="0.3">
      <c r="B203" s="22"/>
      <c r="D203" s="501"/>
      <c r="E203" s="302" t="s">
        <v>93</v>
      </c>
      <c r="F203" s="463"/>
      <c r="G203" s="504"/>
      <c r="H203" s="21"/>
    </row>
    <row r="204" spans="2:8" x14ac:dyDescent="0.3">
      <c r="B204" s="22"/>
      <c r="D204" s="501"/>
      <c r="E204" s="302" t="s">
        <v>94</v>
      </c>
      <c r="F204" s="303"/>
      <c r="G204" s="504"/>
      <c r="H204" s="21"/>
    </row>
    <row r="205" spans="2:8" x14ac:dyDescent="0.3">
      <c r="B205" s="22"/>
      <c r="D205" s="501"/>
      <c r="E205" s="302" t="s">
        <v>95</v>
      </c>
      <c r="F205" s="303"/>
      <c r="G205" s="504"/>
      <c r="H205" s="21"/>
    </row>
    <row r="206" spans="2:8" x14ac:dyDescent="0.3">
      <c r="B206" s="22"/>
      <c r="D206" s="501"/>
      <c r="E206" s="302" t="s">
        <v>38</v>
      </c>
      <c r="F206" s="463">
        <f>F199*F198</f>
        <v>0</v>
      </c>
      <c r="G206" s="504"/>
      <c r="H206" s="21"/>
    </row>
    <row r="207" spans="2:8" x14ac:dyDescent="0.3">
      <c r="B207" s="22"/>
      <c r="D207" s="501"/>
      <c r="E207" s="302" t="s">
        <v>39</v>
      </c>
      <c r="F207" s="463">
        <f>(F202*F192)+(F203*F198)+(F194*F196*F195)+(F200*F201)</f>
        <v>0</v>
      </c>
      <c r="G207" s="504"/>
      <c r="H207" s="21"/>
    </row>
    <row r="208" spans="2:8" x14ac:dyDescent="0.3">
      <c r="B208" s="22"/>
      <c r="D208" s="501"/>
      <c r="E208" s="302" t="s">
        <v>41</v>
      </c>
      <c r="F208" s="463">
        <f>F206-F207</f>
        <v>0</v>
      </c>
      <c r="G208" s="504"/>
      <c r="H208" s="21"/>
    </row>
    <row r="209" spans="2:8" x14ac:dyDescent="0.3">
      <c r="B209" s="22"/>
      <c r="D209" s="501"/>
      <c r="E209" s="302" t="s">
        <v>46</v>
      </c>
      <c r="F209" s="303">
        <f>IFERROR(F208/F206,0)</f>
        <v>0</v>
      </c>
      <c r="G209" s="504"/>
      <c r="H209" s="21"/>
    </row>
    <row r="210" spans="2:8" x14ac:dyDescent="0.3">
      <c r="B210" s="22"/>
      <c r="D210" s="501"/>
      <c r="E210" s="302"/>
      <c r="F210" s="303"/>
      <c r="G210" s="504"/>
      <c r="H210" s="21"/>
    </row>
    <row r="211" spans="2:8" x14ac:dyDescent="0.3">
      <c r="B211" s="22"/>
      <c r="D211" s="502"/>
      <c r="E211" s="304"/>
      <c r="F211" s="305"/>
      <c r="G211" s="505"/>
      <c r="H211" s="21"/>
    </row>
    <row r="212" spans="2:8" x14ac:dyDescent="0.3">
      <c r="B212" s="22"/>
      <c r="H212" s="21"/>
    </row>
    <row r="213" spans="2:8" ht="18.600000000000001" customHeight="1" x14ac:dyDescent="0.3">
      <c r="B213" s="22"/>
      <c r="C213" s="106"/>
      <c r="D213" s="306" t="s">
        <v>378</v>
      </c>
      <c r="E213" s="461" t="s">
        <v>96</v>
      </c>
      <c r="F213" s="506"/>
      <c r="G213" s="503"/>
      <c r="H213" s="21"/>
    </row>
    <row r="214" spans="2:8" x14ac:dyDescent="0.3">
      <c r="B214" s="22"/>
      <c r="D214" s="500" t="s">
        <v>379</v>
      </c>
      <c r="E214" s="300" t="s">
        <v>31</v>
      </c>
      <c r="F214" s="301">
        <f>SUM(F215:F216)</f>
        <v>0</v>
      </c>
      <c r="G214" s="503" t="s">
        <v>380</v>
      </c>
      <c r="H214" s="21"/>
    </row>
    <row r="215" spans="2:8" x14ac:dyDescent="0.3">
      <c r="B215" s="22"/>
      <c r="D215" s="501"/>
      <c r="E215" s="302" t="s">
        <v>32</v>
      </c>
      <c r="F215" s="303"/>
      <c r="G215" s="504"/>
      <c r="H215" s="21"/>
    </row>
    <row r="216" spans="2:8" x14ac:dyDescent="0.3">
      <c r="B216" s="22"/>
      <c r="D216" s="501"/>
      <c r="E216" s="302" t="s">
        <v>33</v>
      </c>
      <c r="F216" s="303"/>
      <c r="G216" s="504"/>
      <c r="H216" s="21"/>
    </row>
    <row r="217" spans="2:8" x14ac:dyDescent="0.3">
      <c r="B217" s="22"/>
      <c r="D217" s="501"/>
      <c r="E217" s="302" t="s">
        <v>97</v>
      </c>
      <c r="F217" s="303"/>
      <c r="G217" s="504"/>
      <c r="H217" s="21"/>
    </row>
    <row r="218" spans="2:8" x14ac:dyDescent="0.3">
      <c r="B218" s="22"/>
      <c r="D218" s="501"/>
      <c r="E218" s="302" t="s">
        <v>98</v>
      </c>
      <c r="F218" s="303">
        <f>F217*F214</f>
        <v>0</v>
      </c>
      <c r="G218" s="504"/>
      <c r="H218" s="21"/>
    </row>
    <row r="219" spans="2:8" x14ac:dyDescent="0.3">
      <c r="B219" s="22"/>
      <c r="D219" s="501"/>
      <c r="E219" s="302" t="s">
        <v>99</v>
      </c>
      <c r="F219" s="463"/>
      <c r="G219" s="504"/>
      <c r="H219" s="21"/>
    </row>
    <row r="220" spans="2:8" x14ac:dyDescent="0.3">
      <c r="B220" s="22"/>
      <c r="D220" s="501"/>
      <c r="E220" s="302" t="s">
        <v>100</v>
      </c>
      <c r="F220" s="463"/>
      <c r="G220" s="504"/>
      <c r="H220" s="21"/>
    </row>
    <row r="221" spans="2:8" x14ac:dyDescent="0.3">
      <c r="B221" s="22"/>
      <c r="D221" s="501"/>
      <c r="E221" s="302" t="s">
        <v>38</v>
      </c>
      <c r="F221" s="463">
        <f>F218*F219</f>
        <v>0</v>
      </c>
      <c r="G221" s="504"/>
      <c r="H221" s="21"/>
    </row>
    <row r="222" spans="2:8" x14ac:dyDescent="0.3">
      <c r="B222" s="22"/>
      <c r="D222" s="501"/>
      <c r="E222" s="302" t="s">
        <v>39</v>
      </c>
      <c r="F222" s="463">
        <f>F220*F214</f>
        <v>0</v>
      </c>
      <c r="G222" s="504"/>
      <c r="H222" s="21"/>
    </row>
    <row r="223" spans="2:8" x14ac:dyDescent="0.3">
      <c r="B223" s="22"/>
      <c r="D223" s="501"/>
      <c r="E223" s="302" t="s">
        <v>41</v>
      </c>
      <c r="F223" s="463">
        <f>F221-F222</f>
        <v>0</v>
      </c>
      <c r="G223" s="504"/>
      <c r="H223" s="21"/>
    </row>
    <row r="224" spans="2:8" x14ac:dyDescent="0.3">
      <c r="B224" s="22"/>
      <c r="D224" s="501"/>
      <c r="E224" s="302" t="s">
        <v>46</v>
      </c>
      <c r="F224" s="303">
        <f>IFERROR(F223/F221,0)</f>
        <v>0</v>
      </c>
      <c r="G224" s="504"/>
      <c r="H224" s="21"/>
    </row>
    <row r="225" spans="2:8" x14ac:dyDescent="0.3">
      <c r="B225" s="22"/>
      <c r="D225" s="501"/>
      <c r="E225" s="302"/>
      <c r="F225" s="303"/>
      <c r="G225" s="504"/>
      <c r="H225" s="21"/>
    </row>
    <row r="226" spans="2:8" x14ac:dyDescent="0.3">
      <c r="B226" s="22"/>
      <c r="D226" s="501"/>
      <c r="E226" s="302"/>
      <c r="F226" s="303"/>
      <c r="G226" s="504"/>
      <c r="H226" s="21"/>
    </row>
    <row r="227" spans="2:8" x14ac:dyDescent="0.3">
      <c r="B227" s="22"/>
      <c r="D227" s="501"/>
      <c r="E227" s="302"/>
      <c r="F227" s="303"/>
      <c r="G227" s="504"/>
      <c r="H227" s="21"/>
    </row>
    <row r="228" spans="2:8" x14ac:dyDescent="0.3">
      <c r="B228" s="22"/>
      <c r="D228" s="501"/>
      <c r="E228" s="302"/>
      <c r="F228" s="303"/>
      <c r="G228" s="504"/>
      <c r="H228" s="21"/>
    </row>
    <row r="229" spans="2:8" x14ac:dyDescent="0.3">
      <c r="B229" s="22"/>
      <c r="D229" s="501"/>
      <c r="E229" s="302"/>
      <c r="F229" s="303"/>
      <c r="G229" s="504"/>
      <c r="H229" s="21"/>
    </row>
    <row r="230" spans="2:8" x14ac:dyDescent="0.3">
      <c r="B230" s="22"/>
      <c r="D230" s="501"/>
      <c r="E230" s="302"/>
      <c r="F230" s="303"/>
      <c r="G230" s="504"/>
      <c r="H230" s="21"/>
    </row>
    <row r="231" spans="2:8" x14ac:dyDescent="0.3">
      <c r="B231" s="22"/>
      <c r="D231" s="501"/>
      <c r="E231" s="302"/>
      <c r="F231" s="303"/>
      <c r="G231" s="504"/>
      <c r="H231" s="21"/>
    </row>
    <row r="232" spans="2:8" x14ac:dyDescent="0.3">
      <c r="B232" s="22"/>
      <c r="D232" s="501"/>
      <c r="E232" s="302"/>
      <c r="F232" s="303"/>
      <c r="G232" s="504"/>
      <c r="H232" s="21"/>
    </row>
    <row r="233" spans="2:8" x14ac:dyDescent="0.3">
      <c r="B233" s="22"/>
      <c r="D233" s="502"/>
      <c r="E233" s="304"/>
      <c r="F233" s="305"/>
      <c r="G233" s="505"/>
      <c r="H233" s="21"/>
    </row>
    <row r="234" spans="2:8" x14ac:dyDescent="0.3">
      <c r="B234" s="22"/>
      <c r="H234" s="21"/>
    </row>
    <row r="235" spans="2:8" ht="18.600000000000001" customHeight="1" x14ac:dyDescent="0.3">
      <c r="B235" s="22"/>
      <c r="C235" s="106"/>
      <c r="D235" s="306" t="s">
        <v>378</v>
      </c>
      <c r="E235" s="461" t="s">
        <v>101</v>
      </c>
      <c r="F235" s="506"/>
      <c r="G235" s="503"/>
      <c r="H235" s="21"/>
    </row>
    <row r="236" spans="2:8" x14ac:dyDescent="0.3">
      <c r="B236" s="22"/>
      <c r="D236" s="500" t="s">
        <v>379</v>
      </c>
      <c r="E236" s="300" t="s">
        <v>31</v>
      </c>
      <c r="F236" s="301">
        <f>SUM(F237:F238)</f>
        <v>0</v>
      </c>
      <c r="G236" s="503" t="s">
        <v>380</v>
      </c>
      <c r="H236" s="21"/>
    </row>
    <row r="237" spans="2:8" x14ac:dyDescent="0.3">
      <c r="B237" s="22"/>
      <c r="D237" s="501"/>
      <c r="E237" s="302" t="s">
        <v>32</v>
      </c>
      <c r="F237" s="303"/>
      <c r="G237" s="504"/>
      <c r="H237" s="21"/>
    </row>
    <row r="238" spans="2:8" x14ac:dyDescent="0.3">
      <c r="B238" s="22"/>
      <c r="D238" s="501"/>
      <c r="E238" s="302" t="s">
        <v>33</v>
      </c>
      <c r="F238" s="303"/>
      <c r="G238" s="504"/>
      <c r="H238" s="21"/>
    </row>
    <row r="239" spans="2:8" x14ac:dyDescent="0.3">
      <c r="B239" s="22"/>
      <c r="D239" s="501"/>
      <c r="E239" s="302" t="s">
        <v>97</v>
      </c>
      <c r="F239" s="303"/>
      <c r="G239" s="504"/>
      <c r="H239" s="21"/>
    </row>
    <row r="240" spans="2:8" x14ac:dyDescent="0.3">
      <c r="B240" s="22"/>
      <c r="D240" s="501"/>
      <c r="E240" s="302" t="s">
        <v>98</v>
      </c>
      <c r="F240" s="303">
        <f>F239*F236</f>
        <v>0</v>
      </c>
      <c r="G240" s="504"/>
      <c r="H240" s="21"/>
    </row>
    <row r="241" spans="2:8" x14ac:dyDescent="0.3">
      <c r="B241" s="22"/>
      <c r="D241" s="501"/>
      <c r="E241" s="302" t="s">
        <v>99</v>
      </c>
      <c r="F241" s="463"/>
      <c r="G241" s="504"/>
      <c r="H241" s="21"/>
    </row>
    <row r="242" spans="2:8" x14ac:dyDescent="0.3">
      <c r="B242" s="22"/>
      <c r="D242" s="501"/>
      <c r="E242" s="302" t="s">
        <v>100</v>
      </c>
      <c r="F242" s="463"/>
      <c r="G242" s="504"/>
      <c r="H242" s="21"/>
    </row>
    <row r="243" spans="2:8" x14ac:dyDescent="0.3">
      <c r="B243" s="22"/>
      <c r="D243" s="501"/>
      <c r="E243" s="302" t="s">
        <v>38</v>
      </c>
      <c r="F243" s="463">
        <f>F240*F241</f>
        <v>0</v>
      </c>
      <c r="G243" s="504"/>
      <c r="H243" s="21"/>
    </row>
    <row r="244" spans="2:8" x14ac:dyDescent="0.3">
      <c r="B244" s="22"/>
      <c r="D244" s="501"/>
      <c r="E244" s="302" t="s">
        <v>39</v>
      </c>
      <c r="F244" s="463">
        <f>F242*F236</f>
        <v>0</v>
      </c>
      <c r="G244" s="504"/>
      <c r="H244" s="21"/>
    </row>
    <row r="245" spans="2:8" x14ac:dyDescent="0.3">
      <c r="B245" s="22"/>
      <c r="D245" s="501"/>
      <c r="E245" s="302" t="s">
        <v>41</v>
      </c>
      <c r="F245" s="463">
        <f>F243-F244</f>
        <v>0</v>
      </c>
      <c r="G245" s="504"/>
      <c r="H245" s="21"/>
    </row>
    <row r="246" spans="2:8" x14ac:dyDescent="0.3">
      <c r="B246" s="22"/>
      <c r="D246" s="501"/>
      <c r="E246" s="302" t="s">
        <v>46</v>
      </c>
      <c r="F246" s="303">
        <f>IFERROR(F245/F243,0)</f>
        <v>0</v>
      </c>
      <c r="G246" s="504"/>
      <c r="H246" s="21"/>
    </row>
    <row r="247" spans="2:8" x14ac:dyDescent="0.3">
      <c r="B247" s="22"/>
      <c r="D247" s="501"/>
      <c r="E247" s="302"/>
      <c r="F247" s="303"/>
      <c r="G247" s="504"/>
      <c r="H247" s="21"/>
    </row>
    <row r="248" spans="2:8" x14ac:dyDescent="0.3">
      <c r="B248" s="22"/>
      <c r="D248" s="501"/>
      <c r="E248" s="302"/>
      <c r="F248" s="303"/>
      <c r="G248" s="504"/>
      <c r="H248" s="21"/>
    </row>
    <row r="249" spans="2:8" x14ac:dyDescent="0.3">
      <c r="B249" s="22"/>
      <c r="D249" s="501"/>
      <c r="E249" s="302"/>
      <c r="F249" s="303"/>
      <c r="G249" s="504"/>
      <c r="H249" s="21"/>
    </row>
    <row r="250" spans="2:8" x14ac:dyDescent="0.3">
      <c r="B250" s="22"/>
      <c r="D250" s="501"/>
      <c r="E250" s="302"/>
      <c r="F250" s="303"/>
      <c r="G250" s="504"/>
      <c r="H250" s="21"/>
    </row>
    <row r="251" spans="2:8" x14ac:dyDescent="0.3">
      <c r="B251" s="22"/>
      <c r="D251" s="501"/>
      <c r="E251" s="302"/>
      <c r="F251" s="303"/>
      <c r="G251" s="504"/>
      <c r="H251" s="21"/>
    </row>
    <row r="252" spans="2:8" x14ac:dyDescent="0.3">
      <c r="B252" s="22"/>
      <c r="D252" s="501"/>
      <c r="E252" s="302"/>
      <c r="F252" s="303"/>
      <c r="G252" s="504"/>
      <c r="H252" s="21"/>
    </row>
    <row r="253" spans="2:8" x14ac:dyDescent="0.3">
      <c r="B253" s="22"/>
      <c r="D253" s="501"/>
      <c r="E253" s="302"/>
      <c r="F253" s="303"/>
      <c r="G253" s="504"/>
      <c r="H253" s="21"/>
    </row>
    <row r="254" spans="2:8" x14ac:dyDescent="0.3">
      <c r="B254" s="22"/>
      <c r="D254" s="501"/>
      <c r="E254" s="302"/>
      <c r="F254" s="303"/>
      <c r="G254" s="504"/>
      <c r="H254" s="21"/>
    </row>
    <row r="255" spans="2:8" x14ac:dyDescent="0.3">
      <c r="B255" s="22"/>
      <c r="D255" s="502"/>
      <c r="E255" s="304"/>
      <c r="F255" s="305"/>
      <c r="G255" s="505"/>
      <c r="H255" s="21"/>
    </row>
    <row r="256" spans="2:8" x14ac:dyDescent="0.3">
      <c r="B256" s="22"/>
      <c r="H256" s="21"/>
    </row>
    <row r="257" spans="2:8" ht="18.600000000000001" customHeight="1" x14ac:dyDescent="0.3">
      <c r="B257" s="22"/>
      <c r="C257" s="106"/>
      <c r="D257" s="306" t="s">
        <v>378</v>
      </c>
      <c r="E257" s="461" t="s">
        <v>102</v>
      </c>
      <c r="F257" s="506"/>
      <c r="G257" s="503"/>
      <c r="H257" s="21"/>
    </row>
    <row r="258" spans="2:8" x14ac:dyDescent="0.3">
      <c r="B258" s="22"/>
      <c r="D258" s="500" t="s">
        <v>379</v>
      </c>
      <c r="E258" s="300" t="s">
        <v>31</v>
      </c>
      <c r="F258" s="301">
        <f>SUM(F259:F260)</f>
        <v>0</v>
      </c>
      <c r="G258" s="503" t="s">
        <v>380</v>
      </c>
      <c r="H258" s="21"/>
    </row>
    <row r="259" spans="2:8" x14ac:dyDescent="0.3">
      <c r="B259" s="22"/>
      <c r="D259" s="501"/>
      <c r="E259" s="302" t="s">
        <v>83</v>
      </c>
      <c r="F259" s="303"/>
      <c r="G259" s="504"/>
      <c r="H259" s="21"/>
    </row>
    <row r="260" spans="2:8" x14ac:dyDescent="0.3">
      <c r="B260" s="22"/>
      <c r="D260" s="501"/>
      <c r="E260" s="302" t="s">
        <v>84</v>
      </c>
      <c r="F260" s="303"/>
      <c r="G260" s="504"/>
      <c r="H260" s="21"/>
    </row>
    <row r="261" spans="2:8" x14ac:dyDescent="0.3">
      <c r="B261" s="22"/>
      <c r="D261" s="501"/>
      <c r="E261" s="302" t="s">
        <v>103</v>
      </c>
      <c r="F261" s="303">
        <f>F262+(F263*1000/15)</f>
        <v>0</v>
      </c>
      <c r="G261" s="504"/>
      <c r="H261" s="21"/>
    </row>
    <row r="262" spans="2:8" x14ac:dyDescent="0.3">
      <c r="B262" s="22"/>
      <c r="D262" s="501"/>
      <c r="E262" s="302" t="s">
        <v>104</v>
      </c>
      <c r="F262" s="303"/>
      <c r="G262" s="504"/>
      <c r="H262" s="21"/>
    </row>
    <row r="263" spans="2:8" x14ac:dyDescent="0.3">
      <c r="B263" s="22"/>
      <c r="D263" s="501"/>
      <c r="E263" s="302" t="s">
        <v>105</v>
      </c>
      <c r="F263" s="303"/>
      <c r="G263" s="504"/>
      <c r="H263" s="21"/>
    </row>
    <row r="264" spans="2:8" x14ac:dyDescent="0.3">
      <c r="B264" s="22"/>
      <c r="D264" s="501"/>
      <c r="E264" s="302" t="s">
        <v>111</v>
      </c>
      <c r="F264" s="303">
        <f>F261*F258</f>
        <v>0</v>
      </c>
      <c r="G264" s="504"/>
      <c r="H264" s="21"/>
    </row>
    <row r="265" spans="2:8" x14ac:dyDescent="0.3">
      <c r="B265" s="22"/>
      <c r="D265" s="501"/>
      <c r="E265" s="302" t="s">
        <v>106</v>
      </c>
      <c r="F265" s="303">
        <f>F262*F258</f>
        <v>0</v>
      </c>
      <c r="G265" s="504"/>
      <c r="H265" s="21"/>
    </row>
    <row r="266" spans="2:8" x14ac:dyDescent="0.3">
      <c r="B266" s="22"/>
      <c r="D266" s="501"/>
      <c r="E266" s="302" t="s">
        <v>107</v>
      </c>
      <c r="F266" s="303">
        <f>F263*F258</f>
        <v>0</v>
      </c>
      <c r="G266" s="504"/>
      <c r="H266" s="21"/>
    </row>
    <row r="267" spans="2:8" x14ac:dyDescent="0.3">
      <c r="B267" s="22"/>
      <c r="D267" s="501"/>
      <c r="E267" s="302" t="s">
        <v>108</v>
      </c>
      <c r="F267" s="463"/>
      <c r="G267" s="504"/>
      <c r="H267" s="21"/>
    </row>
    <row r="268" spans="2:8" x14ac:dyDescent="0.3">
      <c r="B268" s="22"/>
      <c r="D268" s="501"/>
      <c r="E268" s="302" t="s">
        <v>109</v>
      </c>
      <c r="F268" s="463"/>
      <c r="G268" s="504"/>
      <c r="H268" s="21"/>
    </row>
    <row r="269" spans="2:8" x14ac:dyDescent="0.3">
      <c r="B269" s="22"/>
      <c r="D269" s="501"/>
      <c r="E269" s="302" t="s">
        <v>110</v>
      </c>
      <c r="F269" s="463"/>
      <c r="G269" s="504"/>
      <c r="H269" s="21"/>
    </row>
    <row r="270" spans="2:8" x14ac:dyDescent="0.3">
      <c r="B270" s="22"/>
      <c r="D270" s="501"/>
      <c r="E270" s="302" t="s">
        <v>38</v>
      </c>
      <c r="F270" s="463">
        <f>(F265*F267)+(F266*F268)</f>
        <v>0</v>
      </c>
      <c r="G270" s="504"/>
      <c r="H270" s="21"/>
    </row>
    <row r="271" spans="2:8" x14ac:dyDescent="0.3">
      <c r="B271" s="22"/>
      <c r="D271" s="501"/>
      <c r="E271" s="302" t="s">
        <v>39</v>
      </c>
      <c r="F271" s="463">
        <f>F269*F258</f>
        <v>0</v>
      </c>
      <c r="G271" s="504"/>
      <c r="H271" s="21"/>
    </row>
    <row r="272" spans="2:8" x14ac:dyDescent="0.3">
      <c r="B272" s="22"/>
      <c r="D272" s="501"/>
      <c r="E272" s="302" t="s">
        <v>41</v>
      </c>
      <c r="F272" s="463">
        <f>F270-F271</f>
        <v>0</v>
      </c>
      <c r="G272" s="504"/>
      <c r="H272" s="21"/>
    </row>
    <row r="273" spans="2:8" x14ac:dyDescent="0.3">
      <c r="B273" s="22"/>
      <c r="D273" s="501"/>
      <c r="E273" s="302" t="s">
        <v>46</v>
      </c>
      <c r="F273" s="303">
        <f>IFERROR(F272/F270,0)</f>
        <v>0</v>
      </c>
      <c r="G273" s="504"/>
      <c r="H273" s="21"/>
    </row>
    <row r="274" spans="2:8" x14ac:dyDescent="0.3">
      <c r="B274" s="22"/>
      <c r="D274" s="501"/>
      <c r="E274" s="302"/>
      <c r="F274" s="303"/>
      <c r="G274" s="504"/>
      <c r="H274" s="21"/>
    </row>
    <row r="275" spans="2:8" x14ac:dyDescent="0.3">
      <c r="B275" s="22"/>
      <c r="D275" s="501"/>
      <c r="E275" s="302"/>
      <c r="F275" s="303"/>
      <c r="G275" s="504"/>
      <c r="H275" s="21"/>
    </row>
    <row r="276" spans="2:8" x14ac:dyDescent="0.3">
      <c r="B276" s="22"/>
      <c r="D276" s="501"/>
      <c r="E276" s="302"/>
      <c r="F276" s="303"/>
      <c r="G276" s="504"/>
      <c r="H276" s="21"/>
    </row>
    <row r="277" spans="2:8" x14ac:dyDescent="0.3">
      <c r="B277" s="22"/>
      <c r="D277" s="502"/>
      <c r="E277" s="304"/>
      <c r="F277" s="305"/>
      <c r="G277" s="505"/>
      <c r="H277" s="21"/>
    </row>
    <row r="278" spans="2:8" x14ac:dyDescent="0.3">
      <c r="B278" s="22"/>
      <c r="H278" s="21"/>
    </row>
    <row r="279" spans="2:8" ht="18.600000000000001" customHeight="1" x14ac:dyDescent="0.3">
      <c r="B279" s="22"/>
      <c r="C279" s="106"/>
      <c r="D279" s="306" t="s">
        <v>378</v>
      </c>
      <c r="E279" s="461" t="s">
        <v>112</v>
      </c>
      <c r="F279" s="506"/>
      <c r="G279" s="503"/>
      <c r="H279" s="21"/>
    </row>
    <row r="280" spans="2:8" x14ac:dyDescent="0.3">
      <c r="B280" s="22"/>
      <c r="D280" s="500" t="s">
        <v>379</v>
      </c>
      <c r="E280" s="300" t="s">
        <v>31</v>
      </c>
      <c r="F280" s="301">
        <f>SUM(F281:F282)</f>
        <v>0</v>
      </c>
      <c r="G280" s="503" t="s">
        <v>380</v>
      </c>
      <c r="H280" s="21"/>
    </row>
    <row r="281" spans="2:8" x14ac:dyDescent="0.3">
      <c r="B281" s="22"/>
      <c r="D281" s="501"/>
      <c r="E281" s="302" t="s">
        <v>83</v>
      </c>
      <c r="F281" s="303"/>
      <c r="G281" s="504"/>
      <c r="H281" s="21"/>
    </row>
    <row r="282" spans="2:8" x14ac:dyDescent="0.3">
      <c r="B282" s="22"/>
      <c r="D282" s="501"/>
      <c r="E282" s="302" t="s">
        <v>84</v>
      </c>
      <c r="F282" s="303"/>
      <c r="G282" s="504"/>
      <c r="H282" s="21"/>
    </row>
    <row r="283" spans="2:8" x14ac:dyDescent="0.3">
      <c r="B283" s="22"/>
      <c r="D283" s="501"/>
      <c r="E283" s="302" t="s">
        <v>103</v>
      </c>
      <c r="F283" s="303">
        <f>F284+(F285*1000/15)</f>
        <v>0</v>
      </c>
      <c r="G283" s="504"/>
      <c r="H283" s="21"/>
    </row>
    <row r="284" spans="2:8" x14ac:dyDescent="0.3">
      <c r="B284" s="22"/>
      <c r="D284" s="501"/>
      <c r="E284" s="302" t="s">
        <v>104</v>
      </c>
      <c r="F284" s="303"/>
      <c r="G284" s="504"/>
      <c r="H284" s="21"/>
    </row>
    <row r="285" spans="2:8" x14ac:dyDescent="0.3">
      <c r="B285" s="22"/>
      <c r="D285" s="501"/>
      <c r="E285" s="302" t="s">
        <v>105</v>
      </c>
      <c r="F285" s="303"/>
      <c r="G285" s="504"/>
      <c r="H285" s="21"/>
    </row>
    <row r="286" spans="2:8" x14ac:dyDescent="0.3">
      <c r="B286" s="22"/>
      <c r="D286" s="501"/>
      <c r="E286" s="302" t="s">
        <v>111</v>
      </c>
      <c r="F286" s="303">
        <f>F283*F280</f>
        <v>0</v>
      </c>
      <c r="G286" s="504"/>
      <c r="H286" s="21"/>
    </row>
    <row r="287" spans="2:8" x14ac:dyDescent="0.3">
      <c r="B287" s="22"/>
      <c r="D287" s="501"/>
      <c r="E287" s="302" t="s">
        <v>106</v>
      </c>
      <c r="F287" s="303">
        <f>F284*F280</f>
        <v>0</v>
      </c>
      <c r="G287" s="504"/>
      <c r="H287" s="21"/>
    </row>
    <row r="288" spans="2:8" x14ac:dyDescent="0.3">
      <c r="B288" s="22"/>
      <c r="D288" s="501"/>
      <c r="E288" s="302" t="s">
        <v>107</v>
      </c>
      <c r="F288" s="303">
        <f>F285*F280</f>
        <v>0</v>
      </c>
      <c r="G288" s="504"/>
      <c r="H288" s="21"/>
    </row>
    <row r="289" spans="2:8" x14ac:dyDescent="0.3">
      <c r="B289" s="22"/>
      <c r="D289" s="501"/>
      <c r="E289" s="302" t="s">
        <v>108</v>
      </c>
      <c r="F289" s="463"/>
      <c r="G289" s="504"/>
      <c r="H289" s="21"/>
    </row>
    <row r="290" spans="2:8" x14ac:dyDescent="0.3">
      <c r="B290" s="22"/>
      <c r="D290" s="501"/>
      <c r="E290" s="302" t="s">
        <v>109</v>
      </c>
      <c r="F290" s="463"/>
      <c r="G290" s="504"/>
      <c r="H290" s="21"/>
    </row>
    <row r="291" spans="2:8" x14ac:dyDescent="0.3">
      <c r="B291" s="22"/>
      <c r="D291" s="501"/>
      <c r="E291" s="302" t="s">
        <v>110</v>
      </c>
      <c r="F291" s="463"/>
      <c r="G291" s="504"/>
      <c r="H291" s="21"/>
    </row>
    <row r="292" spans="2:8" x14ac:dyDescent="0.3">
      <c r="B292" s="22"/>
      <c r="D292" s="501"/>
      <c r="E292" s="302" t="s">
        <v>38</v>
      </c>
      <c r="F292" s="463">
        <f>(F287*F289)+(F288*F290)</f>
        <v>0</v>
      </c>
      <c r="G292" s="504"/>
      <c r="H292" s="21"/>
    </row>
    <row r="293" spans="2:8" x14ac:dyDescent="0.3">
      <c r="B293" s="22"/>
      <c r="D293" s="501"/>
      <c r="E293" s="302" t="s">
        <v>39</v>
      </c>
      <c r="F293" s="463">
        <f>F291*F280</f>
        <v>0</v>
      </c>
      <c r="G293" s="504"/>
      <c r="H293" s="21"/>
    </row>
    <row r="294" spans="2:8" x14ac:dyDescent="0.3">
      <c r="B294" s="22"/>
      <c r="D294" s="501"/>
      <c r="E294" s="302" t="s">
        <v>41</v>
      </c>
      <c r="F294" s="463">
        <f>F292-F293</f>
        <v>0</v>
      </c>
      <c r="G294" s="504"/>
      <c r="H294" s="21"/>
    </row>
    <row r="295" spans="2:8" x14ac:dyDescent="0.3">
      <c r="B295" s="22"/>
      <c r="D295" s="501"/>
      <c r="E295" s="302" t="s">
        <v>46</v>
      </c>
      <c r="F295" s="303">
        <f>IFERROR(F294/F292,0)</f>
        <v>0</v>
      </c>
      <c r="G295" s="504"/>
      <c r="H295" s="21"/>
    </row>
    <row r="296" spans="2:8" x14ac:dyDescent="0.3">
      <c r="B296" s="22"/>
      <c r="D296" s="501"/>
      <c r="E296" s="302"/>
      <c r="F296" s="303"/>
      <c r="G296" s="504"/>
      <c r="H296" s="21"/>
    </row>
    <row r="297" spans="2:8" x14ac:dyDescent="0.3">
      <c r="B297" s="22"/>
      <c r="D297" s="501"/>
      <c r="E297" s="302"/>
      <c r="F297" s="303"/>
      <c r="G297" s="504"/>
      <c r="H297" s="21"/>
    </row>
    <row r="298" spans="2:8" x14ac:dyDescent="0.3">
      <c r="B298" s="22"/>
      <c r="D298" s="501"/>
      <c r="E298" s="302"/>
      <c r="F298" s="303"/>
      <c r="G298" s="504"/>
      <c r="H298" s="21"/>
    </row>
    <row r="299" spans="2:8" x14ac:dyDescent="0.3">
      <c r="B299" s="22"/>
      <c r="D299" s="502"/>
      <c r="E299" s="304"/>
      <c r="F299" s="305"/>
      <c r="G299" s="505"/>
      <c r="H299" s="21"/>
    </row>
    <row r="300" spans="2:8" x14ac:dyDescent="0.3">
      <c r="B300" s="22"/>
      <c r="H300" s="21"/>
    </row>
    <row r="301" spans="2:8" ht="18.600000000000001" customHeight="1" x14ac:dyDescent="0.3">
      <c r="B301" s="22"/>
      <c r="C301" s="106"/>
      <c r="D301" s="306" t="s">
        <v>378</v>
      </c>
      <c r="E301" s="461"/>
      <c r="F301" s="506"/>
      <c r="G301" s="503"/>
      <c r="H301" s="21"/>
    </row>
    <row r="302" spans="2:8" x14ac:dyDescent="0.3">
      <c r="B302" s="22"/>
      <c r="D302" s="500" t="s">
        <v>379</v>
      </c>
      <c r="E302" s="300"/>
      <c r="F302" s="301"/>
      <c r="G302" s="503" t="s">
        <v>380</v>
      </c>
      <c r="H302" s="21"/>
    </row>
    <row r="303" spans="2:8" x14ac:dyDescent="0.3">
      <c r="B303" s="22"/>
      <c r="D303" s="501"/>
      <c r="E303" s="302"/>
      <c r="F303" s="303"/>
      <c r="G303" s="504"/>
      <c r="H303" s="21"/>
    </row>
    <row r="304" spans="2:8" x14ac:dyDescent="0.3">
      <c r="B304" s="22"/>
      <c r="D304" s="501"/>
      <c r="E304" s="302"/>
      <c r="F304" s="303"/>
      <c r="G304" s="504"/>
      <c r="H304" s="21"/>
    </row>
    <row r="305" spans="2:8" x14ac:dyDescent="0.3">
      <c r="B305" s="22"/>
      <c r="D305" s="501"/>
      <c r="E305" s="302"/>
      <c r="F305" s="303"/>
      <c r="G305" s="504"/>
      <c r="H305" s="21"/>
    </row>
    <row r="306" spans="2:8" x14ac:dyDescent="0.3">
      <c r="B306" s="22"/>
      <c r="D306" s="501"/>
      <c r="E306" s="302"/>
      <c r="F306" s="303"/>
      <c r="G306" s="504"/>
      <c r="H306" s="21"/>
    </row>
    <row r="307" spans="2:8" x14ac:dyDescent="0.3">
      <c r="B307" s="22"/>
      <c r="D307" s="501"/>
      <c r="E307" s="302"/>
      <c r="F307" s="303"/>
      <c r="G307" s="504"/>
      <c r="H307" s="21"/>
    </row>
    <row r="308" spans="2:8" x14ac:dyDescent="0.3">
      <c r="B308" s="22"/>
      <c r="D308" s="501"/>
      <c r="E308" s="302"/>
      <c r="F308" s="303"/>
      <c r="G308" s="504"/>
      <c r="H308" s="21"/>
    </row>
    <row r="309" spans="2:8" x14ac:dyDescent="0.3">
      <c r="B309" s="22"/>
      <c r="D309" s="501"/>
      <c r="E309" s="302"/>
      <c r="F309" s="303"/>
      <c r="G309" s="504"/>
      <c r="H309" s="21"/>
    </row>
    <row r="310" spans="2:8" x14ac:dyDescent="0.3">
      <c r="B310" s="22"/>
      <c r="D310" s="501"/>
      <c r="E310" s="302"/>
      <c r="F310" s="303"/>
      <c r="G310" s="504"/>
      <c r="H310" s="21"/>
    </row>
    <row r="311" spans="2:8" x14ac:dyDescent="0.3">
      <c r="B311" s="22"/>
      <c r="D311" s="501"/>
      <c r="E311" s="302"/>
      <c r="F311" s="303"/>
      <c r="G311" s="504"/>
      <c r="H311" s="21"/>
    </row>
    <row r="312" spans="2:8" x14ac:dyDescent="0.3">
      <c r="B312" s="22"/>
      <c r="D312" s="501"/>
      <c r="E312" s="302"/>
      <c r="F312" s="303"/>
      <c r="G312" s="504"/>
      <c r="H312" s="21"/>
    </row>
    <row r="313" spans="2:8" x14ac:dyDescent="0.3">
      <c r="B313" s="22"/>
      <c r="D313" s="501"/>
      <c r="E313" s="302"/>
      <c r="F313" s="303"/>
      <c r="G313" s="504"/>
      <c r="H313" s="21"/>
    </row>
    <row r="314" spans="2:8" x14ac:dyDescent="0.3">
      <c r="B314" s="22"/>
      <c r="D314" s="501"/>
      <c r="E314" s="302"/>
      <c r="F314" s="303"/>
      <c r="G314" s="504"/>
      <c r="H314" s="21"/>
    </row>
    <row r="315" spans="2:8" x14ac:dyDescent="0.3">
      <c r="B315" s="22"/>
      <c r="D315" s="501"/>
      <c r="E315" s="302"/>
      <c r="F315" s="303"/>
      <c r="G315" s="504"/>
      <c r="H315" s="21"/>
    </row>
    <row r="316" spans="2:8" x14ac:dyDescent="0.3">
      <c r="B316" s="22"/>
      <c r="D316" s="501"/>
      <c r="E316" s="302"/>
      <c r="F316" s="303"/>
      <c r="G316" s="504"/>
      <c r="H316" s="21"/>
    </row>
    <row r="317" spans="2:8" x14ac:dyDescent="0.3">
      <c r="B317" s="22"/>
      <c r="D317" s="501"/>
      <c r="E317" s="302"/>
      <c r="F317" s="303"/>
      <c r="G317" s="504"/>
      <c r="H317" s="21"/>
    </row>
    <row r="318" spans="2:8" x14ac:dyDescent="0.3">
      <c r="B318" s="22"/>
      <c r="D318" s="501"/>
      <c r="E318" s="302"/>
      <c r="F318" s="303"/>
      <c r="G318" s="504"/>
      <c r="H318" s="21"/>
    </row>
    <row r="319" spans="2:8" x14ac:dyDescent="0.3">
      <c r="B319" s="22"/>
      <c r="D319" s="501"/>
      <c r="E319" s="302"/>
      <c r="F319" s="303"/>
      <c r="G319" s="504"/>
      <c r="H319" s="21"/>
    </row>
    <row r="320" spans="2:8" x14ac:dyDescent="0.3">
      <c r="B320" s="22"/>
      <c r="D320" s="501"/>
      <c r="E320" s="302"/>
      <c r="F320" s="303"/>
      <c r="G320" s="504"/>
      <c r="H320" s="21"/>
    </row>
    <row r="321" spans="2:8" x14ac:dyDescent="0.3">
      <c r="B321" s="22"/>
      <c r="D321" s="502"/>
      <c r="E321" s="304"/>
      <c r="F321" s="305"/>
      <c r="G321" s="505"/>
      <c r="H321" s="21"/>
    </row>
    <row r="322" spans="2:8" x14ac:dyDescent="0.3">
      <c r="B322" s="22"/>
      <c r="H322" s="21"/>
    </row>
    <row r="323" spans="2:8" ht="18.600000000000001" customHeight="1" x14ac:dyDescent="0.3">
      <c r="B323" s="22"/>
      <c r="C323" s="106"/>
      <c r="D323" s="306" t="s">
        <v>378</v>
      </c>
      <c r="E323" s="461"/>
      <c r="F323" s="506"/>
      <c r="G323" s="503"/>
      <c r="H323" s="21"/>
    </row>
    <row r="324" spans="2:8" x14ac:dyDescent="0.3">
      <c r="B324" s="22"/>
      <c r="D324" s="500" t="s">
        <v>379</v>
      </c>
      <c r="E324" s="300"/>
      <c r="F324" s="301"/>
      <c r="G324" s="503" t="s">
        <v>380</v>
      </c>
      <c r="H324" s="21"/>
    </row>
    <row r="325" spans="2:8" x14ac:dyDescent="0.3">
      <c r="B325" s="22"/>
      <c r="D325" s="501"/>
      <c r="E325" s="302"/>
      <c r="F325" s="303"/>
      <c r="G325" s="504"/>
      <c r="H325" s="21"/>
    </row>
    <row r="326" spans="2:8" x14ac:dyDescent="0.3">
      <c r="B326" s="22"/>
      <c r="D326" s="501"/>
      <c r="E326" s="302"/>
      <c r="F326" s="303"/>
      <c r="G326" s="504"/>
      <c r="H326" s="21"/>
    </row>
    <row r="327" spans="2:8" x14ac:dyDescent="0.3">
      <c r="B327" s="22"/>
      <c r="D327" s="501"/>
      <c r="E327" s="302"/>
      <c r="F327" s="303"/>
      <c r="G327" s="504"/>
      <c r="H327" s="21"/>
    </row>
    <row r="328" spans="2:8" x14ac:dyDescent="0.3">
      <c r="B328" s="22"/>
      <c r="D328" s="501"/>
      <c r="E328" s="302"/>
      <c r="F328" s="303"/>
      <c r="G328" s="504"/>
      <c r="H328" s="21"/>
    </row>
    <row r="329" spans="2:8" x14ac:dyDescent="0.3">
      <c r="B329" s="22"/>
      <c r="D329" s="501"/>
      <c r="E329" s="302"/>
      <c r="F329" s="303"/>
      <c r="G329" s="504"/>
      <c r="H329" s="21"/>
    </row>
    <row r="330" spans="2:8" x14ac:dyDescent="0.3">
      <c r="B330" s="22"/>
      <c r="D330" s="501"/>
      <c r="E330" s="302"/>
      <c r="F330" s="303"/>
      <c r="G330" s="504"/>
      <c r="H330" s="21"/>
    </row>
    <row r="331" spans="2:8" x14ac:dyDescent="0.3">
      <c r="B331" s="22"/>
      <c r="D331" s="501"/>
      <c r="E331" s="302"/>
      <c r="F331" s="303"/>
      <c r="G331" s="504"/>
      <c r="H331" s="21"/>
    </row>
    <row r="332" spans="2:8" x14ac:dyDescent="0.3">
      <c r="B332" s="22"/>
      <c r="D332" s="501"/>
      <c r="E332" s="302"/>
      <c r="F332" s="303"/>
      <c r="G332" s="504"/>
      <c r="H332" s="21"/>
    </row>
    <row r="333" spans="2:8" x14ac:dyDescent="0.3">
      <c r="B333" s="22"/>
      <c r="D333" s="501"/>
      <c r="E333" s="302"/>
      <c r="F333" s="303"/>
      <c r="G333" s="504"/>
      <c r="H333" s="21"/>
    </row>
    <row r="334" spans="2:8" x14ac:dyDescent="0.3">
      <c r="B334" s="22"/>
      <c r="D334" s="501"/>
      <c r="E334" s="302"/>
      <c r="F334" s="303"/>
      <c r="G334" s="504"/>
      <c r="H334" s="21"/>
    </row>
    <row r="335" spans="2:8" x14ac:dyDescent="0.3">
      <c r="B335" s="22"/>
      <c r="D335" s="501"/>
      <c r="E335" s="302"/>
      <c r="F335" s="303"/>
      <c r="G335" s="504"/>
      <c r="H335" s="21"/>
    </row>
    <row r="336" spans="2:8" x14ac:dyDescent="0.3">
      <c r="B336" s="22"/>
      <c r="D336" s="501"/>
      <c r="E336" s="302"/>
      <c r="F336" s="303"/>
      <c r="G336" s="504"/>
      <c r="H336" s="21"/>
    </row>
    <row r="337" spans="2:8" x14ac:dyDescent="0.3">
      <c r="B337" s="22"/>
      <c r="D337" s="501"/>
      <c r="E337" s="302"/>
      <c r="F337" s="303"/>
      <c r="G337" s="504"/>
      <c r="H337" s="21"/>
    </row>
    <row r="338" spans="2:8" x14ac:dyDescent="0.3">
      <c r="B338" s="22"/>
      <c r="D338" s="501"/>
      <c r="E338" s="302"/>
      <c r="F338" s="303"/>
      <c r="G338" s="504"/>
      <c r="H338" s="21"/>
    </row>
    <row r="339" spans="2:8" x14ac:dyDescent="0.3">
      <c r="B339" s="22"/>
      <c r="D339" s="501"/>
      <c r="E339" s="302"/>
      <c r="F339" s="303"/>
      <c r="G339" s="504"/>
      <c r="H339" s="21"/>
    </row>
    <row r="340" spans="2:8" x14ac:dyDescent="0.3">
      <c r="B340" s="22"/>
      <c r="D340" s="501"/>
      <c r="E340" s="302"/>
      <c r="F340" s="303"/>
      <c r="G340" s="504"/>
      <c r="H340" s="21"/>
    </row>
    <row r="341" spans="2:8" x14ac:dyDescent="0.3">
      <c r="B341" s="22"/>
      <c r="D341" s="501"/>
      <c r="E341" s="302"/>
      <c r="F341" s="303"/>
      <c r="G341" s="504"/>
      <c r="H341" s="21"/>
    </row>
    <row r="342" spans="2:8" x14ac:dyDescent="0.3">
      <c r="B342" s="22"/>
      <c r="D342" s="501"/>
      <c r="E342" s="302"/>
      <c r="F342" s="303"/>
      <c r="G342" s="504"/>
      <c r="H342" s="21"/>
    </row>
    <row r="343" spans="2:8" x14ac:dyDescent="0.3">
      <c r="B343" s="22"/>
      <c r="D343" s="502"/>
      <c r="E343" s="304"/>
      <c r="F343" s="305"/>
      <c r="G343" s="505"/>
      <c r="H343" s="21"/>
    </row>
    <row r="344" spans="2:8" x14ac:dyDescent="0.3">
      <c r="B344" s="22"/>
      <c r="H344" s="21"/>
    </row>
    <row r="345" spans="2:8" ht="18.600000000000001" customHeight="1" x14ac:dyDescent="0.3">
      <c r="B345" s="22"/>
      <c r="C345" s="106"/>
      <c r="D345" s="306" t="s">
        <v>378</v>
      </c>
      <c r="E345" s="461"/>
      <c r="F345" s="506"/>
      <c r="G345" s="503"/>
      <c r="H345" s="21"/>
    </row>
    <row r="346" spans="2:8" x14ac:dyDescent="0.3">
      <c r="B346" s="22"/>
      <c r="D346" s="500" t="s">
        <v>379</v>
      </c>
      <c r="E346" s="300"/>
      <c r="F346" s="301"/>
      <c r="G346" s="503" t="s">
        <v>380</v>
      </c>
      <c r="H346" s="21"/>
    </row>
    <row r="347" spans="2:8" x14ac:dyDescent="0.3">
      <c r="B347" s="22"/>
      <c r="D347" s="501"/>
      <c r="E347" s="302"/>
      <c r="F347" s="303"/>
      <c r="G347" s="504"/>
      <c r="H347" s="21"/>
    </row>
    <row r="348" spans="2:8" x14ac:dyDescent="0.3">
      <c r="B348" s="22"/>
      <c r="D348" s="501"/>
      <c r="E348" s="302"/>
      <c r="F348" s="303"/>
      <c r="G348" s="504"/>
      <c r="H348" s="21"/>
    </row>
    <row r="349" spans="2:8" x14ac:dyDescent="0.3">
      <c r="B349" s="22"/>
      <c r="D349" s="501"/>
      <c r="E349" s="302"/>
      <c r="F349" s="303"/>
      <c r="G349" s="504"/>
      <c r="H349" s="21"/>
    </row>
    <row r="350" spans="2:8" x14ac:dyDescent="0.3">
      <c r="B350" s="22"/>
      <c r="D350" s="501"/>
      <c r="E350" s="302"/>
      <c r="F350" s="303"/>
      <c r="G350" s="504"/>
      <c r="H350" s="21"/>
    </row>
    <row r="351" spans="2:8" x14ac:dyDescent="0.3">
      <c r="B351" s="22"/>
      <c r="D351" s="501"/>
      <c r="E351" s="302"/>
      <c r="F351" s="303"/>
      <c r="G351" s="504"/>
      <c r="H351" s="21"/>
    </row>
    <row r="352" spans="2:8" x14ac:dyDescent="0.3">
      <c r="B352" s="22"/>
      <c r="D352" s="501"/>
      <c r="E352" s="302"/>
      <c r="F352" s="303"/>
      <c r="G352" s="504"/>
      <c r="H352" s="21"/>
    </row>
    <row r="353" spans="2:8" x14ac:dyDescent="0.3">
      <c r="B353" s="22"/>
      <c r="D353" s="501"/>
      <c r="E353" s="302"/>
      <c r="F353" s="303"/>
      <c r="G353" s="504"/>
      <c r="H353" s="21"/>
    </row>
    <row r="354" spans="2:8" x14ac:dyDescent="0.3">
      <c r="B354" s="22"/>
      <c r="D354" s="501"/>
      <c r="E354" s="302"/>
      <c r="F354" s="303"/>
      <c r="G354" s="504"/>
      <c r="H354" s="21"/>
    </row>
    <row r="355" spans="2:8" x14ac:dyDescent="0.3">
      <c r="B355" s="22"/>
      <c r="D355" s="501"/>
      <c r="E355" s="302"/>
      <c r="F355" s="303"/>
      <c r="G355" s="504"/>
      <c r="H355" s="21"/>
    </row>
    <row r="356" spans="2:8" x14ac:dyDescent="0.3">
      <c r="B356" s="22"/>
      <c r="D356" s="501"/>
      <c r="E356" s="302"/>
      <c r="F356" s="303"/>
      <c r="G356" s="504"/>
      <c r="H356" s="21"/>
    </row>
    <row r="357" spans="2:8" x14ac:dyDescent="0.3">
      <c r="B357" s="22"/>
      <c r="D357" s="501"/>
      <c r="E357" s="302"/>
      <c r="F357" s="303"/>
      <c r="G357" s="504"/>
      <c r="H357" s="21"/>
    </row>
    <row r="358" spans="2:8" x14ac:dyDescent="0.3">
      <c r="B358" s="22"/>
      <c r="D358" s="501"/>
      <c r="E358" s="302"/>
      <c r="F358" s="303"/>
      <c r="G358" s="504"/>
      <c r="H358" s="21"/>
    </row>
    <row r="359" spans="2:8" x14ac:dyDescent="0.3">
      <c r="B359" s="22"/>
      <c r="D359" s="501"/>
      <c r="E359" s="302"/>
      <c r="F359" s="303"/>
      <c r="G359" s="504"/>
      <c r="H359" s="21"/>
    </row>
    <row r="360" spans="2:8" x14ac:dyDescent="0.3">
      <c r="B360" s="22"/>
      <c r="D360" s="501"/>
      <c r="E360" s="302"/>
      <c r="F360" s="303"/>
      <c r="G360" s="504"/>
      <c r="H360" s="21"/>
    </row>
    <row r="361" spans="2:8" x14ac:dyDescent="0.3">
      <c r="B361" s="22"/>
      <c r="D361" s="501"/>
      <c r="E361" s="302"/>
      <c r="F361" s="303"/>
      <c r="G361" s="504"/>
      <c r="H361" s="21"/>
    </row>
    <row r="362" spans="2:8" x14ac:dyDescent="0.3">
      <c r="B362" s="22"/>
      <c r="D362" s="501"/>
      <c r="E362" s="302"/>
      <c r="F362" s="303"/>
      <c r="G362" s="504"/>
      <c r="H362" s="21"/>
    </row>
    <row r="363" spans="2:8" x14ac:dyDescent="0.3">
      <c r="B363" s="22"/>
      <c r="D363" s="501"/>
      <c r="E363" s="302"/>
      <c r="F363" s="303"/>
      <c r="G363" s="504"/>
      <c r="H363" s="21"/>
    </row>
    <row r="364" spans="2:8" x14ac:dyDescent="0.3">
      <c r="B364" s="22"/>
      <c r="D364" s="501"/>
      <c r="E364" s="302"/>
      <c r="F364" s="303"/>
      <c r="G364" s="504"/>
      <c r="H364" s="21"/>
    </row>
    <row r="365" spans="2:8" x14ac:dyDescent="0.3">
      <c r="B365" s="22"/>
      <c r="D365" s="502"/>
      <c r="E365" s="304"/>
      <c r="F365" s="305"/>
      <c r="G365" s="505"/>
      <c r="H365" s="21"/>
    </row>
    <row r="366" spans="2:8" x14ac:dyDescent="0.3">
      <c r="B366" s="22"/>
      <c r="H366" s="21"/>
    </row>
    <row r="367" spans="2:8" ht="18.600000000000001" customHeight="1" x14ac:dyDescent="0.3">
      <c r="B367" s="22"/>
      <c r="C367" s="106"/>
      <c r="D367" s="306" t="s">
        <v>378</v>
      </c>
      <c r="E367" s="461"/>
      <c r="F367" s="506"/>
      <c r="G367" s="503"/>
      <c r="H367" s="21"/>
    </row>
    <row r="368" spans="2:8" x14ac:dyDescent="0.3">
      <c r="B368" s="22"/>
      <c r="D368" s="500" t="s">
        <v>379</v>
      </c>
      <c r="E368" s="300"/>
      <c r="F368" s="301"/>
      <c r="G368" s="503" t="s">
        <v>380</v>
      </c>
      <c r="H368" s="21"/>
    </row>
    <row r="369" spans="2:8" x14ac:dyDescent="0.3">
      <c r="B369" s="22"/>
      <c r="D369" s="501"/>
      <c r="E369" s="302"/>
      <c r="F369" s="303"/>
      <c r="G369" s="504"/>
      <c r="H369" s="21"/>
    </row>
    <row r="370" spans="2:8" x14ac:dyDescent="0.3">
      <c r="B370" s="22"/>
      <c r="D370" s="501"/>
      <c r="E370" s="302"/>
      <c r="F370" s="303"/>
      <c r="G370" s="504"/>
      <c r="H370" s="21"/>
    </row>
    <row r="371" spans="2:8" x14ac:dyDescent="0.3">
      <c r="B371" s="22"/>
      <c r="D371" s="501"/>
      <c r="E371" s="302"/>
      <c r="F371" s="303"/>
      <c r="G371" s="504"/>
      <c r="H371" s="21"/>
    </row>
    <row r="372" spans="2:8" x14ac:dyDescent="0.3">
      <c r="B372" s="22"/>
      <c r="D372" s="501"/>
      <c r="E372" s="302"/>
      <c r="F372" s="303"/>
      <c r="G372" s="504"/>
      <c r="H372" s="21"/>
    </row>
    <row r="373" spans="2:8" x14ac:dyDescent="0.3">
      <c r="B373" s="22"/>
      <c r="D373" s="501"/>
      <c r="E373" s="302"/>
      <c r="F373" s="303"/>
      <c r="G373" s="504"/>
      <c r="H373" s="21"/>
    </row>
    <row r="374" spans="2:8" x14ac:dyDescent="0.3">
      <c r="B374" s="22"/>
      <c r="D374" s="501"/>
      <c r="E374" s="302"/>
      <c r="F374" s="303"/>
      <c r="G374" s="504"/>
      <c r="H374" s="21"/>
    </row>
    <row r="375" spans="2:8" x14ac:dyDescent="0.3">
      <c r="B375" s="22"/>
      <c r="D375" s="501"/>
      <c r="E375" s="302"/>
      <c r="F375" s="303"/>
      <c r="G375" s="504"/>
      <c r="H375" s="21"/>
    </row>
    <row r="376" spans="2:8" x14ac:dyDescent="0.3">
      <c r="B376" s="22"/>
      <c r="D376" s="501"/>
      <c r="E376" s="302"/>
      <c r="F376" s="303"/>
      <c r="G376" s="504"/>
      <c r="H376" s="21"/>
    </row>
    <row r="377" spans="2:8" x14ac:dyDescent="0.3">
      <c r="B377" s="22"/>
      <c r="D377" s="501"/>
      <c r="E377" s="302"/>
      <c r="F377" s="303"/>
      <c r="G377" s="504"/>
      <c r="H377" s="21"/>
    </row>
    <row r="378" spans="2:8" x14ac:dyDescent="0.3">
      <c r="B378" s="22"/>
      <c r="D378" s="501"/>
      <c r="E378" s="302"/>
      <c r="F378" s="303"/>
      <c r="G378" s="504"/>
      <c r="H378" s="21"/>
    </row>
    <row r="379" spans="2:8" x14ac:dyDescent="0.3">
      <c r="B379" s="22"/>
      <c r="D379" s="501"/>
      <c r="E379" s="302"/>
      <c r="F379" s="303"/>
      <c r="G379" s="504"/>
      <c r="H379" s="21"/>
    </row>
    <row r="380" spans="2:8" x14ac:dyDescent="0.3">
      <c r="B380" s="22"/>
      <c r="D380" s="501"/>
      <c r="E380" s="302"/>
      <c r="F380" s="303"/>
      <c r="G380" s="504"/>
      <c r="H380" s="21"/>
    </row>
    <row r="381" spans="2:8" x14ac:dyDescent="0.3">
      <c r="B381" s="22"/>
      <c r="D381" s="501"/>
      <c r="E381" s="302"/>
      <c r="F381" s="303"/>
      <c r="G381" s="504"/>
      <c r="H381" s="21"/>
    </row>
    <row r="382" spans="2:8" x14ac:dyDescent="0.3">
      <c r="B382" s="22"/>
      <c r="D382" s="501"/>
      <c r="E382" s="302"/>
      <c r="F382" s="303"/>
      <c r="G382" s="504"/>
      <c r="H382" s="21"/>
    </row>
    <row r="383" spans="2:8" x14ac:dyDescent="0.3">
      <c r="B383" s="22"/>
      <c r="D383" s="501"/>
      <c r="E383" s="302"/>
      <c r="F383" s="303"/>
      <c r="G383" s="504"/>
      <c r="H383" s="21"/>
    </row>
    <row r="384" spans="2:8" x14ac:dyDescent="0.3">
      <c r="B384" s="22"/>
      <c r="D384" s="501"/>
      <c r="E384" s="302"/>
      <c r="F384" s="303"/>
      <c r="G384" s="504"/>
      <c r="H384" s="21"/>
    </row>
    <row r="385" spans="2:8" x14ac:dyDescent="0.3">
      <c r="B385" s="22"/>
      <c r="D385" s="501"/>
      <c r="E385" s="302"/>
      <c r="F385" s="303"/>
      <c r="G385" s="504"/>
      <c r="H385" s="21"/>
    </row>
    <row r="386" spans="2:8" x14ac:dyDescent="0.3">
      <c r="B386" s="22"/>
      <c r="D386" s="501"/>
      <c r="E386" s="302"/>
      <c r="F386" s="303"/>
      <c r="G386" s="504"/>
      <c r="H386" s="21"/>
    </row>
    <row r="387" spans="2:8" x14ac:dyDescent="0.3">
      <c r="B387" s="22"/>
      <c r="D387" s="502"/>
      <c r="E387" s="304"/>
      <c r="F387" s="305"/>
      <c r="G387" s="505"/>
      <c r="H387" s="21"/>
    </row>
    <row r="388" spans="2:8" x14ac:dyDescent="0.3">
      <c r="B388" s="22"/>
      <c r="H388" s="21"/>
    </row>
    <row r="389" spans="2:8" ht="18.600000000000001" customHeight="1" x14ac:dyDescent="0.3">
      <c r="B389" s="22"/>
      <c r="C389" s="106"/>
      <c r="D389" s="306" t="s">
        <v>378</v>
      </c>
      <c r="E389" s="461"/>
      <c r="F389" s="506"/>
      <c r="G389" s="503"/>
      <c r="H389" s="21"/>
    </row>
    <row r="390" spans="2:8" x14ac:dyDescent="0.3">
      <c r="B390" s="22"/>
      <c r="D390" s="500" t="s">
        <v>379</v>
      </c>
      <c r="E390" s="300"/>
      <c r="F390" s="301"/>
      <c r="G390" s="503" t="s">
        <v>380</v>
      </c>
      <c r="H390" s="21"/>
    </row>
    <row r="391" spans="2:8" x14ac:dyDescent="0.3">
      <c r="B391" s="22"/>
      <c r="D391" s="501"/>
      <c r="E391" s="302"/>
      <c r="F391" s="303"/>
      <c r="G391" s="504"/>
      <c r="H391" s="21"/>
    </row>
    <row r="392" spans="2:8" x14ac:dyDescent="0.3">
      <c r="B392" s="22"/>
      <c r="D392" s="501"/>
      <c r="E392" s="302"/>
      <c r="F392" s="303"/>
      <c r="G392" s="504"/>
      <c r="H392" s="21"/>
    </row>
    <row r="393" spans="2:8" x14ac:dyDescent="0.3">
      <c r="B393" s="22"/>
      <c r="D393" s="501"/>
      <c r="E393" s="302"/>
      <c r="F393" s="303"/>
      <c r="G393" s="504"/>
      <c r="H393" s="21"/>
    </row>
    <row r="394" spans="2:8" x14ac:dyDescent="0.3">
      <c r="B394" s="22"/>
      <c r="D394" s="501"/>
      <c r="E394" s="302"/>
      <c r="F394" s="303"/>
      <c r="G394" s="504"/>
      <c r="H394" s="21"/>
    </row>
    <row r="395" spans="2:8" x14ac:dyDescent="0.3">
      <c r="B395" s="22"/>
      <c r="D395" s="501"/>
      <c r="E395" s="302"/>
      <c r="F395" s="303"/>
      <c r="G395" s="504"/>
      <c r="H395" s="21"/>
    </row>
    <row r="396" spans="2:8" x14ac:dyDescent="0.3">
      <c r="B396" s="22"/>
      <c r="D396" s="501"/>
      <c r="E396" s="302"/>
      <c r="F396" s="303"/>
      <c r="G396" s="504"/>
      <c r="H396" s="21"/>
    </row>
    <row r="397" spans="2:8" x14ac:dyDescent="0.3">
      <c r="B397" s="22"/>
      <c r="D397" s="501"/>
      <c r="E397" s="302"/>
      <c r="F397" s="303"/>
      <c r="G397" s="504"/>
      <c r="H397" s="21"/>
    </row>
    <row r="398" spans="2:8" x14ac:dyDescent="0.3">
      <c r="B398" s="22"/>
      <c r="D398" s="501"/>
      <c r="E398" s="302"/>
      <c r="F398" s="303"/>
      <c r="G398" s="504"/>
      <c r="H398" s="21"/>
    </row>
    <row r="399" spans="2:8" x14ac:dyDescent="0.3">
      <c r="B399" s="22"/>
      <c r="D399" s="501"/>
      <c r="E399" s="302"/>
      <c r="F399" s="303"/>
      <c r="G399" s="504"/>
      <c r="H399" s="21"/>
    </row>
    <row r="400" spans="2:8" x14ac:dyDescent="0.3">
      <c r="B400" s="22"/>
      <c r="D400" s="501"/>
      <c r="E400" s="302"/>
      <c r="F400" s="303"/>
      <c r="G400" s="504"/>
      <c r="H400" s="21"/>
    </row>
    <row r="401" spans="2:8" x14ac:dyDescent="0.3">
      <c r="B401" s="22"/>
      <c r="D401" s="501"/>
      <c r="E401" s="302"/>
      <c r="F401" s="303"/>
      <c r="G401" s="504"/>
      <c r="H401" s="21"/>
    </row>
    <row r="402" spans="2:8" x14ac:dyDescent="0.3">
      <c r="B402" s="22"/>
      <c r="D402" s="501"/>
      <c r="E402" s="302"/>
      <c r="F402" s="303"/>
      <c r="G402" s="504"/>
      <c r="H402" s="21"/>
    </row>
    <row r="403" spans="2:8" x14ac:dyDescent="0.3">
      <c r="B403" s="22"/>
      <c r="D403" s="501"/>
      <c r="E403" s="302"/>
      <c r="F403" s="303"/>
      <c r="G403" s="504"/>
      <c r="H403" s="21"/>
    </row>
    <row r="404" spans="2:8" x14ac:dyDescent="0.3">
      <c r="B404" s="22"/>
      <c r="D404" s="501"/>
      <c r="E404" s="302"/>
      <c r="F404" s="303"/>
      <c r="G404" s="504"/>
      <c r="H404" s="21"/>
    </row>
    <row r="405" spans="2:8" x14ac:dyDescent="0.3">
      <c r="B405" s="22"/>
      <c r="D405" s="501"/>
      <c r="E405" s="302"/>
      <c r="F405" s="303"/>
      <c r="G405" s="504"/>
      <c r="H405" s="21"/>
    </row>
    <row r="406" spans="2:8" x14ac:dyDescent="0.3">
      <c r="B406" s="22"/>
      <c r="D406" s="501"/>
      <c r="E406" s="302"/>
      <c r="F406" s="303"/>
      <c r="G406" s="504"/>
      <c r="H406" s="21"/>
    </row>
    <row r="407" spans="2:8" x14ac:dyDescent="0.3">
      <c r="B407" s="22"/>
      <c r="D407" s="501"/>
      <c r="E407" s="302"/>
      <c r="F407" s="303"/>
      <c r="G407" s="504"/>
      <c r="H407" s="21"/>
    </row>
    <row r="408" spans="2:8" x14ac:dyDescent="0.3">
      <c r="B408" s="22"/>
      <c r="D408" s="501"/>
      <c r="E408" s="302"/>
      <c r="F408" s="303"/>
      <c r="G408" s="504"/>
      <c r="H408" s="21"/>
    </row>
    <row r="409" spans="2:8" x14ac:dyDescent="0.3">
      <c r="B409" s="22"/>
      <c r="D409" s="502"/>
      <c r="E409" s="304"/>
      <c r="F409" s="305"/>
      <c r="G409" s="505"/>
      <c r="H409" s="21"/>
    </row>
    <row r="410" spans="2:8" x14ac:dyDescent="0.3">
      <c r="B410" s="22"/>
      <c r="H410" s="21"/>
    </row>
    <row r="411" spans="2:8" ht="18.600000000000001" customHeight="1" x14ac:dyDescent="0.3">
      <c r="B411" s="22"/>
      <c r="C411" s="106"/>
      <c r="D411" s="306" t="s">
        <v>378</v>
      </c>
      <c r="E411" s="461"/>
      <c r="F411" s="506"/>
      <c r="G411" s="503"/>
      <c r="H411" s="21"/>
    </row>
    <row r="412" spans="2:8" x14ac:dyDescent="0.3">
      <c r="B412" s="22"/>
      <c r="D412" s="500" t="s">
        <v>379</v>
      </c>
      <c r="E412" s="300"/>
      <c r="F412" s="301"/>
      <c r="G412" s="503" t="s">
        <v>380</v>
      </c>
      <c r="H412" s="21"/>
    </row>
    <row r="413" spans="2:8" x14ac:dyDescent="0.3">
      <c r="B413" s="22"/>
      <c r="D413" s="501"/>
      <c r="E413" s="302"/>
      <c r="F413" s="303"/>
      <c r="G413" s="504"/>
      <c r="H413" s="21"/>
    </row>
    <row r="414" spans="2:8" x14ac:dyDescent="0.3">
      <c r="B414" s="22"/>
      <c r="D414" s="501"/>
      <c r="E414" s="302"/>
      <c r="F414" s="303"/>
      <c r="G414" s="504"/>
      <c r="H414" s="21"/>
    </row>
    <row r="415" spans="2:8" x14ac:dyDescent="0.3">
      <c r="B415" s="22"/>
      <c r="D415" s="501"/>
      <c r="E415" s="302"/>
      <c r="F415" s="303"/>
      <c r="G415" s="504"/>
      <c r="H415" s="21"/>
    </row>
    <row r="416" spans="2:8" x14ac:dyDescent="0.3">
      <c r="B416" s="22"/>
      <c r="D416" s="501"/>
      <c r="E416" s="302"/>
      <c r="F416" s="303"/>
      <c r="G416" s="504"/>
      <c r="H416" s="21"/>
    </row>
    <row r="417" spans="2:8" x14ac:dyDescent="0.3">
      <c r="B417" s="22"/>
      <c r="D417" s="501"/>
      <c r="E417" s="302"/>
      <c r="F417" s="303"/>
      <c r="G417" s="504"/>
      <c r="H417" s="21"/>
    </row>
    <row r="418" spans="2:8" x14ac:dyDescent="0.3">
      <c r="B418" s="22"/>
      <c r="D418" s="501"/>
      <c r="E418" s="302"/>
      <c r="F418" s="303"/>
      <c r="G418" s="504"/>
      <c r="H418" s="21"/>
    </row>
    <row r="419" spans="2:8" x14ac:dyDescent="0.3">
      <c r="B419" s="22"/>
      <c r="D419" s="501"/>
      <c r="E419" s="302"/>
      <c r="F419" s="303"/>
      <c r="G419" s="504"/>
      <c r="H419" s="21"/>
    </row>
    <row r="420" spans="2:8" x14ac:dyDescent="0.3">
      <c r="B420" s="22"/>
      <c r="D420" s="501"/>
      <c r="E420" s="302"/>
      <c r="F420" s="303"/>
      <c r="G420" s="504"/>
      <c r="H420" s="21"/>
    </row>
    <row r="421" spans="2:8" x14ac:dyDescent="0.3">
      <c r="B421" s="22"/>
      <c r="D421" s="501"/>
      <c r="E421" s="302"/>
      <c r="F421" s="303"/>
      <c r="G421" s="504"/>
      <c r="H421" s="21"/>
    </row>
    <row r="422" spans="2:8" x14ac:dyDescent="0.3">
      <c r="B422" s="22"/>
      <c r="D422" s="501"/>
      <c r="E422" s="302"/>
      <c r="F422" s="303"/>
      <c r="G422" s="504"/>
      <c r="H422" s="21"/>
    </row>
    <row r="423" spans="2:8" x14ac:dyDescent="0.3">
      <c r="B423" s="22"/>
      <c r="D423" s="501"/>
      <c r="E423" s="302"/>
      <c r="F423" s="303"/>
      <c r="G423" s="504"/>
      <c r="H423" s="21"/>
    </row>
    <row r="424" spans="2:8" x14ac:dyDescent="0.3">
      <c r="B424" s="22"/>
      <c r="D424" s="501"/>
      <c r="E424" s="302"/>
      <c r="F424" s="303"/>
      <c r="G424" s="504"/>
      <c r="H424" s="21"/>
    </row>
    <row r="425" spans="2:8" x14ac:dyDescent="0.3">
      <c r="B425" s="22"/>
      <c r="D425" s="501"/>
      <c r="E425" s="302"/>
      <c r="F425" s="303"/>
      <c r="G425" s="504"/>
      <c r="H425" s="21"/>
    </row>
    <row r="426" spans="2:8" x14ac:dyDescent="0.3">
      <c r="B426" s="22"/>
      <c r="D426" s="501"/>
      <c r="E426" s="302"/>
      <c r="F426" s="303"/>
      <c r="G426" s="504"/>
      <c r="H426" s="21"/>
    </row>
    <row r="427" spans="2:8" x14ac:dyDescent="0.3">
      <c r="B427" s="22"/>
      <c r="D427" s="501"/>
      <c r="E427" s="302"/>
      <c r="F427" s="303"/>
      <c r="G427" s="504"/>
      <c r="H427" s="21"/>
    </row>
    <row r="428" spans="2:8" x14ac:dyDescent="0.3">
      <c r="B428" s="22"/>
      <c r="D428" s="501"/>
      <c r="E428" s="302"/>
      <c r="F428" s="303"/>
      <c r="G428" s="504"/>
      <c r="H428" s="21"/>
    </row>
    <row r="429" spans="2:8" x14ac:dyDescent="0.3">
      <c r="B429" s="22"/>
      <c r="D429" s="501"/>
      <c r="E429" s="302"/>
      <c r="F429" s="303"/>
      <c r="G429" s="504"/>
      <c r="H429" s="21"/>
    </row>
    <row r="430" spans="2:8" x14ac:dyDescent="0.3">
      <c r="B430" s="22"/>
      <c r="D430" s="501"/>
      <c r="E430" s="302"/>
      <c r="F430" s="303"/>
      <c r="G430" s="504"/>
      <c r="H430" s="21"/>
    </row>
    <row r="431" spans="2:8" x14ac:dyDescent="0.3">
      <c r="B431" s="22"/>
      <c r="D431" s="502"/>
      <c r="E431" s="304"/>
      <c r="F431" s="305"/>
      <c r="G431" s="505"/>
      <c r="H431" s="21"/>
    </row>
    <row r="432" spans="2:8" x14ac:dyDescent="0.3">
      <c r="B432" s="22"/>
      <c r="H432" s="21"/>
    </row>
    <row r="433" spans="2:8" ht="18.600000000000001" customHeight="1" x14ac:dyDescent="0.3">
      <c r="B433" s="22"/>
      <c r="C433" s="106"/>
      <c r="D433" s="306" t="s">
        <v>378</v>
      </c>
      <c r="E433" s="461"/>
      <c r="F433" s="506"/>
      <c r="G433" s="503"/>
      <c r="H433" s="21"/>
    </row>
    <row r="434" spans="2:8" x14ac:dyDescent="0.3">
      <c r="B434" s="22"/>
      <c r="D434" s="500" t="s">
        <v>379</v>
      </c>
      <c r="E434" s="300"/>
      <c r="F434" s="301"/>
      <c r="G434" s="503" t="s">
        <v>380</v>
      </c>
      <c r="H434" s="21"/>
    </row>
    <row r="435" spans="2:8" x14ac:dyDescent="0.3">
      <c r="B435" s="22"/>
      <c r="D435" s="501"/>
      <c r="E435" s="302"/>
      <c r="F435" s="303"/>
      <c r="G435" s="504"/>
      <c r="H435" s="21"/>
    </row>
    <row r="436" spans="2:8" x14ac:dyDescent="0.3">
      <c r="B436" s="22"/>
      <c r="D436" s="501"/>
      <c r="E436" s="302"/>
      <c r="F436" s="303"/>
      <c r="G436" s="504"/>
      <c r="H436" s="21"/>
    </row>
    <row r="437" spans="2:8" x14ac:dyDescent="0.3">
      <c r="B437" s="22"/>
      <c r="D437" s="501"/>
      <c r="E437" s="302"/>
      <c r="F437" s="303"/>
      <c r="G437" s="504"/>
      <c r="H437" s="21"/>
    </row>
    <row r="438" spans="2:8" x14ac:dyDescent="0.3">
      <c r="B438" s="22"/>
      <c r="D438" s="501"/>
      <c r="E438" s="302"/>
      <c r="F438" s="303"/>
      <c r="G438" s="504"/>
      <c r="H438" s="21"/>
    </row>
    <row r="439" spans="2:8" x14ac:dyDescent="0.3">
      <c r="B439" s="22"/>
      <c r="D439" s="501"/>
      <c r="E439" s="302"/>
      <c r="F439" s="303"/>
      <c r="G439" s="504"/>
      <c r="H439" s="21"/>
    </row>
    <row r="440" spans="2:8" x14ac:dyDescent="0.3">
      <c r="B440" s="22"/>
      <c r="D440" s="501"/>
      <c r="E440" s="302"/>
      <c r="F440" s="303"/>
      <c r="G440" s="504"/>
      <c r="H440" s="21"/>
    </row>
    <row r="441" spans="2:8" x14ac:dyDescent="0.3">
      <c r="B441" s="22"/>
      <c r="D441" s="501"/>
      <c r="E441" s="302"/>
      <c r="F441" s="303"/>
      <c r="G441" s="504"/>
      <c r="H441" s="21"/>
    </row>
    <row r="442" spans="2:8" x14ac:dyDescent="0.3">
      <c r="B442" s="22"/>
      <c r="D442" s="501"/>
      <c r="E442" s="302"/>
      <c r="F442" s="303"/>
      <c r="G442" s="504"/>
      <c r="H442" s="21"/>
    </row>
    <row r="443" spans="2:8" x14ac:dyDescent="0.3">
      <c r="B443" s="22"/>
      <c r="D443" s="501"/>
      <c r="E443" s="302"/>
      <c r="F443" s="303"/>
      <c r="G443" s="504"/>
      <c r="H443" s="21"/>
    </row>
    <row r="444" spans="2:8" x14ac:dyDescent="0.3">
      <c r="B444" s="22"/>
      <c r="D444" s="501"/>
      <c r="E444" s="302"/>
      <c r="F444" s="303"/>
      <c r="G444" s="504"/>
      <c r="H444" s="21"/>
    </row>
    <row r="445" spans="2:8" x14ac:dyDescent="0.3">
      <c r="B445" s="22"/>
      <c r="D445" s="501"/>
      <c r="E445" s="302"/>
      <c r="F445" s="303"/>
      <c r="G445" s="504"/>
      <c r="H445" s="21"/>
    </row>
    <row r="446" spans="2:8" x14ac:dyDescent="0.3">
      <c r="B446" s="22"/>
      <c r="D446" s="501"/>
      <c r="E446" s="302"/>
      <c r="F446" s="303"/>
      <c r="G446" s="504"/>
      <c r="H446" s="21"/>
    </row>
    <row r="447" spans="2:8" x14ac:dyDescent="0.3">
      <c r="B447" s="22"/>
      <c r="D447" s="501"/>
      <c r="E447" s="302"/>
      <c r="F447" s="303"/>
      <c r="G447" s="504"/>
      <c r="H447" s="21"/>
    </row>
    <row r="448" spans="2:8" x14ac:dyDescent="0.3">
      <c r="B448" s="22"/>
      <c r="D448" s="501"/>
      <c r="E448" s="302"/>
      <c r="F448" s="303"/>
      <c r="G448" s="504"/>
      <c r="H448" s="21"/>
    </row>
    <row r="449" spans="2:8" x14ac:dyDescent="0.3">
      <c r="B449" s="22"/>
      <c r="D449" s="501"/>
      <c r="E449" s="302"/>
      <c r="F449" s="303"/>
      <c r="G449" s="504"/>
      <c r="H449" s="21"/>
    </row>
    <row r="450" spans="2:8" x14ac:dyDescent="0.3">
      <c r="B450" s="22"/>
      <c r="D450" s="501"/>
      <c r="E450" s="302"/>
      <c r="F450" s="303"/>
      <c r="G450" s="504"/>
      <c r="H450" s="21"/>
    </row>
    <row r="451" spans="2:8" x14ac:dyDescent="0.3">
      <c r="B451" s="22"/>
      <c r="D451" s="501"/>
      <c r="E451" s="302"/>
      <c r="F451" s="303"/>
      <c r="G451" s="504"/>
      <c r="H451" s="21"/>
    </row>
    <row r="452" spans="2:8" x14ac:dyDescent="0.3">
      <c r="B452" s="22"/>
      <c r="D452" s="501"/>
      <c r="E452" s="302"/>
      <c r="F452" s="303"/>
      <c r="G452" s="504"/>
      <c r="H452" s="21"/>
    </row>
    <row r="453" spans="2:8" x14ac:dyDescent="0.3">
      <c r="B453" s="22"/>
      <c r="D453" s="502"/>
      <c r="E453" s="304"/>
      <c r="F453" s="305"/>
      <c r="G453" s="505"/>
      <c r="H453" s="21"/>
    </row>
    <row r="454" spans="2:8" x14ac:dyDescent="0.3">
      <c r="B454" s="22"/>
      <c r="H454" s="21"/>
    </row>
    <row r="455" spans="2:8" ht="18.600000000000001" customHeight="1" x14ac:dyDescent="0.3">
      <c r="B455" s="22"/>
      <c r="C455" s="106"/>
      <c r="D455" s="306" t="s">
        <v>378</v>
      </c>
      <c r="E455" s="461"/>
      <c r="F455" s="506"/>
      <c r="G455" s="503"/>
      <c r="H455" s="21"/>
    </row>
    <row r="456" spans="2:8" x14ac:dyDescent="0.3">
      <c r="B456" s="22"/>
      <c r="D456" s="500" t="s">
        <v>379</v>
      </c>
      <c r="E456" s="300"/>
      <c r="F456" s="301"/>
      <c r="G456" s="503" t="s">
        <v>380</v>
      </c>
      <c r="H456" s="21"/>
    </row>
    <row r="457" spans="2:8" x14ac:dyDescent="0.3">
      <c r="B457" s="22"/>
      <c r="D457" s="501"/>
      <c r="E457" s="302"/>
      <c r="F457" s="303"/>
      <c r="G457" s="504"/>
      <c r="H457" s="21"/>
    </row>
    <row r="458" spans="2:8" x14ac:dyDescent="0.3">
      <c r="B458" s="22"/>
      <c r="D458" s="501"/>
      <c r="E458" s="302"/>
      <c r="F458" s="303"/>
      <c r="G458" s="504"/>
      <c r="H458" s="21"/>
    </row>
    <row r="459" spans="2:8" x14ac:dyDescent="0.3">
      <c r="B459" s="22"/>
      <c r="D459" s="501"/>
      <c r="E459" s="302"/>
      <c r="F459" s="303"/>
      <c r="G459" s="504"/>
      <c r="H459" s="21"/>
    </row>
    <row r="460" spans="2:8" x14ac:dyDescent="0.3">
      <c r="B460" s="22"/>
      <c r="D460" s="501"/>
      <c r="E460" s="302"/>
      <c r="F460" s="303"/>
      <c r="G460" s="504"/>
      <c r="H460" s="21"/>
    </row>
    <row r="461" spans="2:8" x14ac:dyDescent="0.3">
      <c r="B461" s="22"/>
      <c r="D461" s="501"/>
      <c r="E461" s="302"/>
      <c r="F461" s="303"/>
      <c r="G461" s="504"/>
      <c r="H461" s="21"/>
    </row>
    <row r="462" spans="2:8" x14ac:dyDescent="0.3">
      <c r="B462" s="22"/>
      <c r="D462" s="501"/>
      <c r="E462" s="302"/>
      <c r="F462" s="303"/>
      <c r="G462" s="504"/>
      <c r="H462" s="21"/>
    </row>
    <row r="463" spans="2:8" x14ac:dyDescent="0.3">
      <c r="B463" s="22"/>
      <c r="D463" s="501"/>
      <c r="E463" s="302"/>
      <c r="F463" s="303"/>
      <c r="G463" s="504"/>
      <c r="H463" s="21"/>
    </row>
    <row r="464" spans="2:8" x14ac:dyDescent="0.3">
      <c r="B464" s="22"/>
      <c r="D464" s="501"/>
      <c r="E464" s="302"/>
      <c r="F464" s="303"/>
      <c r="G464" s="504"/>
      <c r="H464" s="21"/>
    </row>
    <row r="465" spans="2:8" x14ac:dyDescent="0.3">
      <c r="B465" s="22"/>
      <c r="D465" s="501"/>
      <c r="E465" s="302"/>
      <c r="F465" s="303"/>
      <c r="G465" s="504"/>
      <c r="H465" s="21"/>
    </row>
    <row r="466" spans="2:8" x14ac:dyDescent="0.3">
      <c r="B466" s="22"/>
      <c r="D466" s="501"/>
      <c r="E466" s="302"/>
      <c r="F466" s="303"/>
      <c r="G466" s="504"/>
      <c r="H466" s="21"/>
    </row>
    <row r="467" spans="2:8" x14ac:dyDescent="0.3">
      <c r="B467" s="22"/>
      <c r="D467" s="501"/>
      <c r="E467" s="302"/>
      <c r="F467" s="303"/>
      <c r="G467" s="504"/>
      <c r="H467" s="21"/>
    </row>
    <row r="468" spans="2:8" x14ac:dyDescent="0.3">
      <c r="B468" s="22"/>
      <c r="D468" s="501"/>
      <c r="E468" s="302"/>
      <c r="F468" s="303"/>
      <c r="G468" s="504"/>
      <c r="H468" s="21"/>
    </row>
    <row r="469" spans="2:8" x14ac:dyDescent="0.3">
      <c r="B469" s="22"/>
      <c r="D469" s="501"/>
      <c r="E469" s="302"/>
      <c r="F469" s="303"/>
      <c r="G469" s="504"/>
      <c r="H469" s="21"/>
    </row>
    <row r="470" spans="2:8" x14ac:dyDescent="0.3">
      <c r="B470" s="22"/>
      <c r="D470" s="501"/>
      <c r="E470" s="302"/>
      <c r="F470" s="303"/>
      <c r="G470" s="504"/>
      <c r="H470" s="21"/>
    </row>
    <row r="471" spans="2:8" x14ac:dyDescent="0.3">
      <c r="B471" s="22"/>
      <c r="D471" s="501"/>
      <c r="E471" s="302"/>
      <c r="F471" s="303"/>
      <c r="G471" s="504"/>
      <c r="H471" s="21"/>
    </row>
    <row r="472" spans="2:8" x14ac:dyDescent="0.3">
      <c r="B472" s="22"/>
      <c r="D472" s="501"/>
      <c r="E472" s="302"/>
      <c r="F472" s="303"/>
      <c r="G472" s="504"/>
      <c r="H472" s="21"/>
    </row>
    <row r="473" spans="2:8" x14ac:dyDescent="0.3">
      <c r="B473" s="22"/>
      <c r="D473" s="501"/>
      <c r="E473" s="302"/>
      <c r="F473" s="303"/>
      <c r="G473" s="504"/>
      <c r="H473" s="21"/>
    </row>
    <row r="474" spans="2:8" x14ac:dyDescent="0.3">
      <c r="B474" s="22"/>
      <c r="D474" s="501"/>
      <c r="E474" s="302"/>
      <c r="F474" s="303"/>
      <c r="G474" s="504"/>
      <c r="H474" s="21"/>
    </row>
    <row r="475" spans="2:8" x14ac:dyDescent="0.3">
      <c r="B475" s="22"/>
      <c r="D475" s="502"/>
      <c r="E475" s="304"/>
      <c r="F475" s="305"/>
      <c r="G475" s="505"/>
      <c r="H475" s="21"/>
    </row>
    <row r="476" spans="2:8" x14ac:dyDescent="0.3">
      <c r="B476" s="22"/>
      <c r="H476" s="21"/>
    </row>
    <row r="477" spans="2:8" ht="18.600000000000001" customHeight="1" x14ac:dyDescent="0.3">
      <c r="B477" s="22"/>
      <c r="C477" s="106"/>
      <c r="D477" s="306" t="s">
        <v>378</v>
      </c>
      <c r="E477" s="461"/>
      <c r="F477" s="506"/>
      <c r="G477" s="503"/>
      <c r="H477" s="21"/>
    </row>
    <row r="478" spans="2:8" x14ac:dyDescent="0.3">
      <c r="B478" s="22"/>
      <c r="D478" s="500" t="s">
        <v>379</v>
      </c>
      <c r="E478" s="300"/>
      <c r="F478" s="301"/>
      <c r="G478" s="503" t="s">
        <v>380</v>
      </c>
      <c r="H478" s="21"/>
    </row>
    <row r="479" spans="2:8" x14ac:dyDescent="0.3">
      <c r="B479" s="22"/>
      <c r="D479" s="501"/>
      <c r="E479" s="302"/>
      <c r="F479" s="303"/>
      <c r="G479" s="504"/>
      <c r="H479" s="21"/>
    </row>
    <row r="480" spans="2:8" x14ac:dyDescent="0.3">
      <c r="B480" s="22"/>
      <c r="D480" s="501"/>
      <c r="E480" s="302"/>
      <c r="F480" s="303"/>
      <c r="G480" s="504"/>
      <c r="H480" s="21"/>
    </row>
    <row r="481" spans="2:8" x14ac:dyDescent="0.3">
      <c r="B481" s="22"/>
      <c r="D481" s="501"/>
      <c r="E481" s="302"/>
      <c r="F481" s="303"/>
      <c r="G481" s="504"/>
      <c r="H481" s="21"/>
    </row>
    <row r="482" spans="2:8" x14ac:dyDescent="0.3">
      <c r="B482" s="22"/>
      <c r="D482" s="501"/>
      <c r="E482" s="302"/>
      <c r="F482" s="303"/>
      <c r="G482" s="504"/>
      <c r="H482" s="21"/>
    </row>
    <row r="483" spans="2:8" x14ac:dyDescent="0.3">
      <c r="B483" s="22"/>
      <c r="D483" s="501"/>
      <c r="E483" s="302"/>
      <c r="F483" s="303"/>
      <c r="G483" s="504"/>
      <c r="H483" s="21"/>
    </row>
    <row r="484" spans="2:8" x14ac:dyDescent="0.3">
      <c r="B484" s="22"/>
      <c r="D484" s="501"/>
      <c r="E484" s="302"/>
      <c r="F484" s="303"/>
      <c r="G484" s="504"/>
      <c r="H484" s="21"/>
    </row>
    <row r="485" spans="2:8" x14ac:dyDescent="0.3">
      <c r="B485" s="22"/>
      <c r="D485" s="501"/>
      <c r="E485" s="302"/>
      <c r="F485" s="303"/>
      <c r="G485" s="504"/>
      <c r="H485" s="21"/>
    </row>
    <row r="486" spans="2:8" x14ac:dyDescent="0.3">
      <c r="B486" s="22"/>
      <c r="D486" s="501"/>
      <c r="E486" s="302"/>
      <c r="F486" s="303"/>
      <c r="G486" s="504"/>
      <c r="H486" s="21"/>
    </row>
    <row r="487" spans="2:8" x14ac:dyDescent="0.3">
      <c r="B487" s="22"/>
      <c r="D487" s="501"/>
      <c r="E487" s="302"/>
      <c r="F487" s="303"/>
      <c r="G487" s="504"/>
      <c r="H487" s="21"/>
    </row>
    <row r="488" spans="2:8" x14ac:dyDescent="0.3">
      <c r="B488" s="22"/>
      <c r="D488" s="501"/>
      <c r="E488" s="302"/>
      <c r="F488" s="303"/>
      <c r="G488" s="504"/>
      <c r="H488" s="21"/>
    </row>
    <row r="489" spans="2:8" x14ac:dyDescent="0.3">
      <c r="B489" s="22"/>
      <c r="D489" s="501"/>
      <c r="E489" s="302"/>
      <c r="F489" s="303"/>
      <c r="G489" s="504"/>
      <c r="H489" s="21"/>
    </row>
    <row r="490" spans="2:8" x14ac:dyDescent="0.3">
      <c r="B490" s="22"/>
      <c r="D490" s="501"/>
      <c r="E490" s="302"/>
      <c r="F490" s="303"/>
      <c r="G490" s="504"/>
      <c r="H490" s="21"/>
    </row>
    <row r="491" spans="2:8" x14ac:dyDescent="0.3">
      <c r="B491" s="22"/>
      <c r="D491" s="501"/>
      <c r="E491" s="302"/>
      <c r="F491" s="303"/>
      <c r="G491" s="504"/>
      <c r="H491" s="21"/>
    </row>
    <row r="492" spans="2:8" x14ac:dyDescent="0.3">
      <c r="B492" s="22"/>
      <c r="D492" s="501"/>
      <c r="E492" s="302"/>
      <c r="F492" s="303"/>
      <c r="G492" s="504"/>
      <c r="H492" s="21"/>
    </row>
    <row r="493" spans="2:8" x14ac:dyDescent="0.3">
      <c r="B493" s="22"/>
      <c r="D493" s="501"/>
      <c r="E493" s="302"/>
      <c r="F493" s="303"/>
      <c r="G493" s="504"/>
      <c r="H493" s="21"/>
    </row>
    <row r="494" spans="2:8" x14ac:dyDescent="0.3">
      <c r="B494" s="22"/>
      <c r="D494" s="501"/>
      <c r="E494" s="302"/>
      <c r="F494" s="303"/>
      <c r="G494" s="504"/>
      <c r="H494" s="21"/>
    </row>
    <row r="495" spans="2:8" x14ac:dyDescent="0.3">
      <c r="B495" s="22"/>
      <c r="D495" s="501"/>
      <c r="E495" s="302"/>
      <c r="F495" s="303"/>
      <c r="G495" s="504"/>
      <c r="H495" s="21"/>
    </row>
    <row r="496" spans="2:8" x14ac:dyDescent="0.3">
      <c r="B496" s="22"/>
      <c r="D496" s="501"/>
      <c r="E496" s="302"/>
      <c r="F496" s="303"/>
      <c r="G496" s="504"/>
      <c r="H496" s="21"/>
    </row>
    <row r="497" spans="2:8" x14ac:dyDescent="0.3">
      <c r="B497" s="22"/>
      <c r="D497" s="502"/>
      <c r="E497" s="304"/>
      <c r="F497" s="305"/>
      <c r="G497" s="505"/>
      <c r="H497" s="21"/>
    </row>
    <row r="498" spans="2:8" x14ac:dyDescent="0.3">
      <c r="B498" s="22"/>
      <c r="H498" s="21"/>
    </row>
    <row r="499" spans="2:8" ht="18.600000000000001" customHeight="1" x14ac:dyDescent="0.3">
      <c r="B499" s="22"/>
      <c r="C499" s="106"/>
      <c r="D499" s="306" t="s">
        <v>378</v>
      </c>
      <c r="E499" s="461"/>
      <c r="F499" s="506"/>
      <c r="G499" s="503"/>
      <c r="H499" s="21"/>
    </row>
    <row r="500" spans="2:8" x14ac:dyDescent="0.3">
      <c r="B500" s="22"/>
      <c r="D500" s="500" t="s">
        <v>379</v>
      </c>
      <c r="E500" s="300"/>
      <c r="F500" s="301"/>
      <c r="G500" s="503" t="s">
        <v>380</v>
      </c>
      <c r="H500" s="21"/>
    </row>
    <row r="501" spans="2:8" x14ac:dyDescent="0.3">
      <c r="B501" s="22"/>
      <c r="D501" s="501"/>
      <c r="E501" s="302"/>
      <c r="F501" s="303"/>
      <c r="G501" s="504"/>
      <c r="H501" s="21"/>
    </row>
    <row r="502" spans="2:8" x14ac:dyDescent="0.3">
      <c r="B502" s="22"/>
      <c r="D502" s="501"/>
      <c r="E502" s="302"/>
      <c r="F502" s="303"/>
      <c r="G502" s="504"/>
      <c r="H502" s="21"/>
    </row>
    <row r="503" spans="2:8" x14ac:dyDescent="0.3">
      <c r="B503" s="22"/>
      <c r="D503" s="501"/>
      <c r="E503" s="302"/>
      <c r="F503" s="303"/>
      <c r="G503" s="504"/>
      <c r="H503" s="21"/>
    </row>
    <row r="504" spans="2:8" x14ac:dyDescent="0.3">
      <c r="B504" s="22"/>
      <c r="D504" s="501"/>
      <c r="E504" s="302"/>
      <c r="F504" s="303"/>
      <c r="G504" s="504"/>
      <c r="H504" s="21"/>
    </row>
    <row r="505" spans="2:8" x14ac:dyDescent="0.3">
      <c r="B505" s="22"/>
      <c r="D505" s="501"/>
      <c r="E505" s="302"/>
      <c r="F505" s="303"/>
      <c r="G505" s="504"/>
      <c r="H505" s="21"/>
    </row>
    <row r="506" spans="2:8" x14ac:dyDescent="0.3">
      <c r="B506" s="22"/>
      <c r="D506" s="501"/>
      <c r="E506" s="302"/>
      <c r="F506" s="303"/>
      <c r="G506" s="504"/>
      <c r="H506" s="21"/>
    </row>
    <row r="507" spans="2:8" x14ac:dyDescent="0.3">
      <c r="B507" s="22"/>
      <c r="D507" s="501"/>
      <c r="E507" s="302"/>
      <c r="F507" s="303"/>
      <c r="G507" s="504"/>
      <c r="H507" s="21"/>
    </row>
    <row r="508" spans="2:8" x14ac:dyDescent="0.3">
      <c r="B508" s="22"/>
      <c r="D508" s="501"/>
      <c r="E508" s="302"/>
      <c r="F508" s="303"/>
      <c r="G508" s="504"/>
      <c r="H508" s="21"/>
    </row>
    <row r="509" spans="2:8" x14ac:dyDescent="0.3">
      <c r="B509" s="22"/>
      <c r="D509" s="501"/>
      <c r="E509" s="302"/>
      <c r="F509" s="303"/>
      <c r="G509" s="504"/>
      <c r="H509" s="21"/>
    </row>
    <row r="510" spans="2:8" x14ac:dyDescent="0.3">
      <c r="B510" s="22"/>
      <c r="D510" s="501"/>
      <c r="E510" s="302"/>
      <c r="F510" s="303"/>
      <c r="G510" s="504"/>
      <c r="H510" s="21"/>
    </row>
    <row r="511" spans="2:8" x14ac:dyDescent="0.3">
      <c r="B511" s="22"/>
      <c r="D511" s="501"/>
      <c r="E511" s="302"/>
      <c r="F511" s="303"/>
      <c r="G511" s="504"/>
      <c r="H511" s="21"/>
    </row>
    <row r="512" spans="2:8" x14ac:dyDescent="0.3">
      <c r="B512" s="22"/>
      <c r="D512" s="501"/>
      <c r="E512" s="302"/>
      <c r="F512" s="303"/>
      <c r="G512" s="504"/>
      <c r="H512" s="21"/>
    </row>
    <row r="513" spans="2:8" x14ac:dyDescent="0.3">
      <c r="B513" s="22"/>
      <c r="D513" s="501"/>
      <c r="E513" s="302"/>
      <c r="F513" s="303"/>
      <c r="G513" s="504"/>
      <c r="H513" s="21"/>
    </row>
    <row r="514" spans="2:8" x14ac:dyDescent="0.3">
      <c r="B514" s="22"/>
      <c r="D514" s="501"/>
      <c r="E514" s="302"/>
      <c r="F514" s="303"/>
      <c r="G514" s="504"/>
      <c r="H514" s="21"/>
    </row>
    <row r="515" spans="2:8" x14ac:dyDescent="0.3">
      <c r="B515" s="22"/>
      <c r="D515" s="501"/>
      <c r="E515" s="302"/>
      <c r="F515" s="303"/>
      <c r="G515" s="504"/>
      <c r="H515" s="21"/>
    </row>
    <row r="516" spans="2:8" x14ac:dyDescent="0.3">
      <c r="B516" s="22"/>
      <c r="D516" s="501"/>
      <c r="E516" s="302"/>
      <c r="F516" s="303"/>
      <c r="G516" s="504"/>
      <c r="H516" s="21"/>
    </row>
    <row r="517" spans="2:8" x14ac:dyDescent="0.3">
      <c r="B517" s="22"/>
      <c r="D517" s="501"/>
      <c r="E517" s="302"/>
      <c r="F517" s="303"/>
      <c r="G517" s="504"/>
      <c r="H517" s="21"/>
    </row>
    <row r="518" spans="2:8" x14ac:dyDescent="0.3">
      <c r="B518" s="22"/>
      <c r="D518" s="501"/>
      <c r="E518" s="302"/>
      <c r="F518" s="303"/>
      <c r="G518" s="504"/>
      <c r="H518" s="21"/>
    </row>
    <row r="519" spans="2:8" x14ac:dyDescent="0.3">
      <c r="B519" s="22"/>
      <c r="D519" s="502"/>
      <c r="E519" s="304"/>
      <c r="F519" s="305"/>
      <c r="G519" s="505"/>
      <c r="H519" s="21"/>
    </row>
    <row r="520" spans="2:8" x14ac:dyDescent="0.3">
      <c r="B520" s="22"/>
      <c r="H520" s="21"/>
    </row>
    <row r="521" spans="2:8" ht="18.600000000000001" customHeight="1" x14ac:dyDescent="0.3">
      <c r="B521" s="22"/>
      <c r="C521" s="106"/>
      <c r="D521" s="306" t="s">
        <v>378</v>
      </c>
      <c r="E521" s="461"/>
      <c r="F521" s="506"/>
      <c r="G521" s="503"/>
      <c r="H521" s="21"/>
    </row>
    <row r="522" spans="2:8" x14ac:dyDescent="0.3">
      <c r="B522" s="22"/>
      <c r="D522" s="500" t="s">
        <v>379</v>
      </c>
      <c r="E522" s="300"/>
      <c r="F522" s="301"/>
      <c r="G522" s="503" t="s">
        <v>380</v>
      </c>
      <c r="H522" s="21"/>
    </row>
    <row r="523" spans="2:8" x14ac:dyDescent="0.3">
      <c r="B523" s="22"/>
      <c r="D523" s="501"/>
      <c r="E523" s="302"/>
      <c r="F523" s="303"/>
      <c r="G523" s="504"/>
      <c r="H523" s="21"/>
    </row>
    <row r="524" spans="2:8" x14ac:dyDescent="0.3">
      <c r="B524" s="22"/>
      <c r="D524" s="501"/>
      <c r="E524" s="302"/>
      <c r="F524" s="303"/>
      <c r="G524" s="504"/>
      <c r="H524" s="21"/>
    </row>
    <row r="525" spans="2:8" x14ac:dyDescent="0.3">
      <c r="B525" s="22"/>
      <c r="D525" s="501"/>
      <c r="E525" s="302"/>
      <c r="F525" s="303"/>
      <c r="G525" s="504"/>
      <c r="H525" s="21"/>
    </row>
    <row r="526" spans="2:8" x14ac:dyDescent="0.3">
      <c r="B526" s="22"/>
      <c r="D526" s="501"/>
      <c r="E526" s="302"/>
      <c r="F526" s="303"/>
      <c r="G526" s="504"/>
      <c r="H526" s="21"/>
    </row>
    <row r="527" spans="2:8" x14ac:dyDescent="0.3">
      <c r="B527" s="22"/>
      <c r="D527" s="501"/>
      <c r="E527" s="302"/>
      <c r="F527" s="303"/>
      <c r="G527" s="504"/>
      <c r="H527" s="21"/>
    </row>
    <row r="528" spans="2:8" x14ac:dyDescent="0.3">
      <c r="B528" s="22"/>
      <c r="D528" s="501"/>
      <c r="E528" s="302"/>
      <c r="F528" s="303"/>
      <c r="G528" s="504"/>
      <c r="H528" s="21"/>
    </row>
    <row r="529" spans="2:8" x14ac:dyDescent="0.3">
      <c r="B529" s="22"/>
      <c r="D529" s="501"/>
      <c r="E529" s="302"/>
      <c r="F529" s="303"/>
      <c r="G529" s="504"/>
      <c r="H529" s="21"/>
    </row>
    <row r="530" spans="2:8" x14ac:dyDescent="0.3">
      <c r="B530" s="22"/>
      <c r="D530" s="501"/>
      <c r="E530" s="302"/>
      <c r="F530" s="303"/>
      <c r="G530" s="504"/>
      <c r="H530" s="21"/>
    </row>
    <row r="531" spans="2:8" x14ac:dyDescent="0.3">
      <c r="B531" s="22"/>
      <c r="D531" s="501"/>
      <c r="E531" s="302"/>
      <c r="F531" s="303"/>
      <c r="G531" s="504"/>
      <c r="H531" s="21"/>
    </row>
    <row r="532" spans="2:8" x14ac:dyDescent="0.3">
      <c r="B532" s="22"/>
      <c r="D532" s="501"/>
      <c r="E532" s="302"/>
      <c r="F532" s="303"/>
      <c r="G532" s="504"/>
      <c r="H532" s="21"/>
    </row>
    <row r="533" spans="2:8" x14ac:dyDescent="0.3">
      <c r="B533" s="22"/>
      <c r="D533" s="501"/>
      <c r="E533" s="302"/>
      <c r="F533" s="303"/>
      <c r="G533" s="504"/>
      <c r="H533" s="21"/>
    </row>
    <row r="534" spans="2:8" x14ac:dyDescent="0.3">
      <c r="B534" s="22"/>
      <c r="D534" s="501"/>
      <c r="E534" s="302"/>
      <c r="F534" s="303"/>
      <c r="G534" s="504"/>
      <c r="H534" s="21"/>
    </row>
    <row r="535" spans="2:8" x14ac:dyDescent="0.3">
      <c r="B535" s="22"/>
      <c r="D535" s="501"/>
      <c r="E535" s="302"/>
      <c r="F535" s="303"/>
      <c r="G535" s="504"/>
      <c r="H535" s="21"/>
    </row>
    <row r="536" spans="2:8" x14ac:dyDescent="0.3">
      <c r="B536" s="22"/>
      <c r="D536" s="501"/>
      <c r="E536" s="302"/>
      <c r="F536" s="303"/>
      <c r="G536" s="504"/>
      <c r="H536" s="21"/>
    </row>
    <row r="537" spans="2:8" x14ac:dyDescent="0.3">
      <c r="B537" s="22"/>
      <c r="D537" s="501"/>
      <c r="E537" s="302"/>
      <c r="F537" s="303"/>
      <c r="G537" s="504"/>
      <c r="H537" s="21"/>
    </row>
    <row r="538" spans="2:8" x14ac:dyDescent="0.3">
      <c r="B538" s="22"/>
      <c r="D538" s="501"/>
      <c r="E538" s="302"/>
      <c r="F538" s="303"/>
      <c r="G538" s="504"/>
      <c r="H538" s="21"/>
    </row>
    <row r="539" spans="2:8" x14ac:dyDescent="0.3">
      <c r="B539" s="22"/>
      <c r="D539" s="501"/>
      <c r="E539" s="302"/>
      <c r="F539" s="303"/>
      <c r="G539" s="504"/>
      <c r="H539" s="21"/>
    </row>
    <row r="540" spans="2:8" x14ac:dyDescent="0.3">
      <c r="B540" s="22"/>
      <c r="D540" s="501"/>
      <c r="E540" s="302"/>
      <c r="F540" s="303"/>
      <c r="G540" s="504"/>
      <c r="H540" s="21"/>
    </row>
    <row r="541" spans="2:8" x14ac:dyDescent="0.3">
      <c r="B541" s="22"/>
      <c r="D541" s="502"/>
      <c r="E541" s="304"/>
      <c r="F541" s="305"/>
      <c r="G541" s="505"/>
      <c r="H541" s="21"/>
    </row>
    <row r="542" spans="2:8" x14ac:dyDescent="0.3">
      <c r="B542" s="22"/>
      <c r="H542" s="21"/>
    </row>
    <row r="543" spans="2:8" ht="18.600000000000001" customHeight="1" x14ac:dyDescent="0.3">
      <c r="B543" s="22"/>
      <c r="C543" s="106"/>
      <c r="D543" s="306" t="s">
        <v>378</v>
      </c>
      <c r="E543" s="461"/>
      <c r="F543" s="506"/>
      <c r="G543" s="503"/>
      <c r="H543" s="21"/>
    </row>
    <row r="544" spans="2:8" x14ac:dyDescent="0.3">
      <c r="B544" s="22"/>
      <c r="D544" s="500" t="s">
        <v>379</v>
      </c>
      <c r="E544" s="300"/>
      <c r="F544" s="301"/>
      <c r="G544" s="503" t="s">
        <v>380</v>
      </c>
      <c r="H544" s="21"/>
    </row>
    <row r="545" spans="2:8" x14ac:dyDescent="0.3">
      <c r="B545" s="22"/>
      <c r="D545" s="501"/>
      <c r="E545" s="302"/>
      <c r="F545" s="303"/>
      <c r="G545" s="504"/>
      <c r="H545" s="21"/>
    </row>
    <row r="546" spans="2:8" x14ac:dyDescent="0.3">
      <c r="B546" s="22"/>
      <c r="D546" s="501"/>
      <c r="E546" s="302"/>
      <c r="F546" s="303"/>
      <c r="G546" s="504"/>
      <c r="H546" s="21"/>
    </row>
    <row r="547" spans="2:8" x14ac:dyDescent="0.3">
      <c r="B547" s="22"/>
      <c r="D547" s="501"/>
      <c r="E547" s="302"/>
      <c r="F547" s="303"/>
      <c r="G547" s="504"/>
      <c r="H547" s="21"/>
    </row>
    <row r="548" spans="2:8" x14ac:dyDescent="0.3">
      <c r="B548" s="22"/>
      <c r="D548" s="501"/>
      <c r="E548" s="302"/>
      <c r="F548" s="303"/>
      <c r="G548" s="504"/>
      <c r="H548" s="21"/>
    </row>
    <row r="549" spans="2:8" x14ac:dyDescent="0.3">
      <c r="B549" s="22"/>
      <c r="D549" s="501"/>
      <c r="E549" s="302"/>
      <c r="F549" s="303"/>
      <c r="G549" s="504"/>
      <c r="H549" s="21"/>
    </row>
    <row r="550" spans="2:8" x14ac:dyDescent="0.3">
      <c r="B550" s="22"/>
      <c r="D550" s="501"/>
      <c r="E550" s="302"/>
      <c r="F550" s="303"/>
      <c r="G550" s="504"/>
      <c r="H550" s="21"/>
    </row>
    <row r="551" spans="2:8" x14ac:dyDescent="0.3">
      <c r="B551" s="22"/>
      <c r="D551" s="501"/>
      <c r="E551" s="302"/>
      <c r="F551" s="303"/>
      <c r="G551" s="504"/>
      <c r="H551" s="21"/>
    </row>
    <row r="552" spans="2:8" x14ac:dyDescent="0.3">
      <c r="B552" s="22"/>
      <c r="D552" s="501"/>
      <c r="E552" s="302"/>
      <c r="F552" s="303"/>
      <c r="G552" s="504"/>
      <c r="H552" s="21"/>
    </row>
    <row r="553" spans="2:8" x14ac:dyDescent="0.3">
      <c r="B553" s="22"/>
      <c r="D553" s="501"/>
      <c r="E553" s="302"/>
      <c r="F553" s="303"/>
      <c r="G553" s="504"/>
      <c r="H553" s="21"/>
    </row>
    <row r="554" spans="2:8" x14ac:dyDescent="0.3">
      <c r="B554" s="22"/>
      <c r="D554" s="501"/>
      <c r="E554" s="302"/>
      <c r="F554" s="303"/>
      <c r="G554" s="504"/>
      <c r="H554" s="21"/>
    </row>
    <row r="555" spans="2:8" x14ac:dyDescent="0.3">
      <c r="B555" s="22"/>
      <c r="D555" s="501"/>
      <c r="E555" s="302"/>
      <c r="F555" s="303"/>
      <c r="G555" s="504"/>
      <c r="H555" s="21"/>
    </row>
    <row r="556" spans="2:8" x14ac:dyDescent="0.3">
      <c r="B556" s="22"/>
      <c r="D556" s="501"/>
      <c r="E556" s="302"/>
      <c r="F556" s="303"/>
      <c r="G556" s="504"/>
      <c r="H556" s="21"/>
    </row>
    <row r="557" spans="2:8" x14ac:dyDescent="0.3">
      <c r="B557" s="22"/>
      <c r="D557" s="501"/>
      <c r="E557" s="302"/>
      <c r="F557" s="303"/>
      <c r="G557" s="504"/>
      <c r="H557" s="21"/>
    </row>
    <row r="558" spans="2:8" x14ac:dyDescent="0.3">
      <c r="B558" s="22"/>
      <c r="D558" s="501"/>
      <c r="E558" s="302"/>
      <c r="F558" s="303"/>
      <c r="G558" s="504"/>
      <c r="H558" s="21"/>
    </row>
    <row r="559" spans="2:8" x14ac:dyDescent="0.3">
      <c r="B559" s="22"/>
      <c r="D559" s="501"/>
      <c r="E559" s="302"/>
      <c r="F559" s="303"/>
      <c r="G559" s="504"/>
      <c r="H559" s="21"/>
    </row>
    <row r="560" spans="2:8" x14ac:dyDescent="0.3">
      <c r="B560" s="22"/>
      <c r="D560" s="501"/>
      <c r="E560" s="302"/>
      <c r="F560" s="303"/>
      <c r="G560" s="504"/>
      <c r="H560" s="21"/>
    </row>
    <row r="561" spans="2:8" x14ac:dyDescent="0.3">
      <c r="B561" s="22"/>
      <c r="D561" s="501"/>
      <c r="E561" s="302"/>
      <c r="F561" s="303"/>
      <c r="G561" s="504"/>
      <c r="H561" s="21"/>
    </row>
    <row r="562" spans="2:8" x14ac:dyDescent="0.3">
      <c r="B562" s="22"/>
      <c r="D562" s="501"/>
      <c r="E562" s="302"/>
      <c r="F562" s="303"/>
      <c r="G562" s="504"/>
      <c r="H562" s="21"/>
    </row>
    <row r="563" spans="2:8" x14ac:dyDescent="0.3">
      <c r="B563" s="22"/>
      <c r="D563" s="502"/>
      <c r="E563" s="304"/>
      <c r="F563" s="305"/>
      <c r="G563" s="505"/>
      <c r="H563" s="21"/>
    </row>
    <row r="564" spans="2:8" x14ac:dyDescent="0.3">
      <c r="B564" s="22"/>
      <c r="H564" s="21"/>
    </row>
    <row r="565" spans="2:8" ht="18.600000000000001" customHeight="1" x14ac:dyDescent="0.3">
      <c r="B565" s="22"/>
      <c r="C565" s="106"/>
      <c r="D565" s="306" t="s">
        <v>378</v>
      </c>
      <c r="E565" s="461"/>
      <c r="F565" s="506"/>
      <c r="G565" s="503"/>
      <c r="H565" s="21"/>
    </row>
    <row r="566" spans="2:8" x14ac:dyDescent="0.3">
      <c r="B566" s="22"/>
      <c r="D566" s="500" t="s">
        <v>379</v>
      </c>
      <c r="E566" s="300"/>
      <c r="F566" s="301"/>
      <c r="G566" s="503" t="s">
        <v>380</v>
      </c>
      <c r="H566" s="21"/>
    </row>
    <row r="567" spans="2:8" x14ac:dyDescent="0.3">
      <c r="B567" s="22"/>
      <c r="D567" s="501"/>
      <c r="E567" s="302"/>
      <c r="F567" s="303"/>
      <c r="G567" s="504"/>
      <c r="H567" s="21"/>
    </row>
    <row r="568" spans="2:8" x14ac:dyDescent="0.3">
      <c r="B568" s="22"/>
      <c r="D568" s="501"/>
      <c r="E568" s="302"/>
      <c r="F568" s="303"/>
      <c r="G568" s="504"/>
      <c r="H568" s="21"/>
    </row>
    <row r="569" spans="2:8" x14ac:dyDescent="0.3">
      <c r="B569" s="22"/>
      <c r="D569" s="501"/>
      <c r="E569" s="302"/>
      <c r="F569" s="303"/>
      <c r="G569" s="504"/>
      <c r="H569" s="21"/>
    </row>
    <row r="570" spans="2:8" x14ac:dyDescent="0.3">
      <c r="B570" s="22"/>
      <c r="D570" s="501"/>
      <c r="E570" s="302"/>
      <c r="F570" s="303"/>
      <c r="G570" s="504"/>
      <c r="H570" s="21"/>
    </row>
    <row r="571" spans="2:8" x14ac:dyDescent="0.3">
      <c r="B571" s="22"/>
      <c r="D571" s="501"/>
      <c r="E571" s="302"/>
      <c r="F571" s="303"/>
      <c r="G571" s="504"/>
      <c r="H571" s="21"/>
    </row>
    <row r="572" spans="2:8" x14ac:dyDescent="0.3">
      <c r="B572" s="22"/>
      <c r="D572" s="501"/>
      <c r="E572" s="302"/>
      <c r="F572" s="303"/>
      <c r="G572" s="504"/>
      <c r="H572" s="21"/>
    </row>
    <row r="573" spans="2:8" x14ac:dyDescent="0.3">
      <c r="B573" s="22"/>
      <c r="D573" s="501"/>
      <c r="E573" s="302"/>
      <c r="F573" s="303"/>
      <c r="G573" s="504"/>
      <c r="H573" s="21"/>
    </row>
    <row r="574" spans="2:8" x14ac:dyDescent="0.3">
      <c r="B574" s="22"/>
      <c r="D574" s="501"/>
      <c r="E574" s="302"/>
      <c r="F574" s="303"/>
      <c r="G574" s="504"/>
      <c r="H574" s="21"/>
    </row>
    <row r="575" spans="2:8" x14ac:dyDescent="0.3">
      <c r="B575" s="22"/>
      <c r="D575" s="501"/>
      <c r="E575" s="302"/>
      <c r="F575" s="303"/>
      <c r="G575" s="504"/>
      <c r="H575" s="21"/>
    </row>
    <row r="576" spans="2:8" x14ac:dyDescent="0.3">
      <c r="B576" s="22"/>
      <c r="D576" s="501"/>
      <c r="E576" s="302"/>
      <c r="F576" s="303"/>
      <c r="G576" s="504"/>
      <c r="H576" s="21"/>
    </row>
    <row r="577" spans="2:8" x14ac:dyDescent="0.3">
      <c r="B577" s="22"/>
      <c r="D577" s="501"/>
      <c r="E577" s="302"/>
      <c r="F577" s="303"/>
      <c r="G577" s="504"/>
      <c r="H577" s="21"/>
    </row>
    <row r="578" spans="2:8" x14ac:dyDescent="0.3">
      <c r="B578" s="22"/>
      <c r="D578" s="501"/>
      <c r="E578" s="302"/>
      <c r="F578" s="303"/>
      <c r="G578" s="504"/>
      <c r="H578" s="21"/>
    </row>
    <row r="579" spans="2:8" x14ac:dyDescent="0.3">
      <c r="B579" s="22"/>
      <c r="D579" s="501"/>
      <c r="E579" s="302"/>
      <c r="F579" s="303"/>
      <c r="G579" s="504"/>
      <c r="H579" s="21"/>
    </row>
    <row r="580" spans="2:8" x14ac:dyDescent="0.3">
      <c r="B580" s="22"/>
      <c r="D580" s="501"/>
      <c r="E580" s="302"/>
      <c r="F580" s="303"/>
      <c r="G580" s="504"/>
      <c r="H580" s="21"/>
    </row>
    <row r="581" spans="2:8" x14ac:dyDescent="0.3">
      <c r="B581" s="22"/>
      <c r="D581" s="501"/>
      <c r="E581" s="302"/>
      <c r="F581" s="303"/>
      <c r="G581" s="504"/>
      <c r="H581" s="21"/>
    </row>
    <row r="582" spans="2:8" x14ac:dyDescent="0.3">
      <c r="B582" s="22"/>
      <c r="D582" s="501"/>
      <c r="E582" s="302"/>
      <c r="F582" s="303"/>
      <c r="G582" s="504"/>
      <c r="H582" s="21"/>
    </row>
    <row r="583" spans="2:8" x14ac:dyDescent="0.3">
      <c r="B583" s="22"/>
      <c r="D583" s="501"/>
      <c r="E583" s="302"/>
      <c r="F583" s="303"/>
      <c r="G583" s="504"/>
      <c r="H583" s="21"/>
    </row>
    <row r="584" spans="2:8" x14ac:dyDescent="0.3">
      <c r="B584" s="22"/>
      <c r="D584" s="501"/>
      <c r="E584" s="302"/>
      <c r="F584" s="303"/>
      <c r="G584" s="504"/>
      <c r="H584" s="21"/>
    </row>
    <row r="585" spans="2:8" x14ac:dyDescent="0.3">
      <c r="B585" s="22"/>
      <c r="D585" s="502"/>
      <c r="E585" s="304"/>
      <c r="F585" s="305"/>
      <c r="G585" s="505"/>
      <c r="H585" s="21"/>
    </row>
    <row r="586" spans="2:8" x14ac:dyDescent="0.3">
      <c r="B586" s="22"/>
      <c r="H586" s="21"/>
    </row>
    <row r="587" spans="2:8" ht="18.600000000000001" customHeight="1" x14ac:dyDescent="0.3">
      <c r="B587" s="22"/>
      <c r="C587" s="106"/>
      <c r="D587" s="306" t="s">
        <v>378</v>
      </c>
      <c r="E587" s="461"/>
      <c r="F587" s="506"/>
      <c r="G587" s="503"/>
      <c r="H587" s="21"/>
    </row>
    <row r="588" spans="2:8" x14ac:dyDescent="0.3">
      <c r="B588" s="22"/>
      <c r="D588" s="500" t="s">
        <v>379</v>
      </c>
      <c r="E588" s="300"/>
      <c r="F588" s="301"/>
      <c r="G588" s="503" t="s">
        <v>380</v>
      </c>
      <c r="H588" s="21"/>
    </row>
    <row r="589" spans="2:8" x14ac:dyDescent="0.3">
      <c r="B589" s="22"/>
      <c r="D589" s="501"/>
      <c r="E589" s="302"/>
      <c r="F589" s="303"/>
      <c r="G589" s="504"/>
      <c r="H589" s="21"/>
    </row>
    <row r="590" spans="2:8" x14ac:dyDescent="0.3">
      <c r="B590" s="22"/>
      <c r="D590" s="501"/>
      <c r="E590" s="302"/>
      <c r="F590" s="303"/>
      <c r="G590" s="504"/>
      <c r="H590" s="21"/>
    </row>
    <row r="591" spans="2:8" x14ac:dyDescent="0.3">
      <c r="B591" s="22"/>
      <c r="D591" s="501"/>
      <c r="E591" s="302"/>
      <c r="F591" s="303"/>
      <c r="G591" s="504"/>
      <c r="H591" s="21"/>
    </row>
    <row r="592" spans="2:8" x14ac:dyDescent="0.3">
      <c r="B592" s="22"/>
      <c r="D592" s="501"/>
      <c r="E592" s="302"/>
      <c r="F592" s="303"/>
      <c r="G592" s="504"/>
      <c r="H592" s="21"/>
    </row>
    <row r="593" spans="2:8" x14ac:dyDescent="0.3">
      <c r="B593" s="22"/>
      <c r="D593" s="501"/>
      <c r="E593" s="302"/>
      <c r="F593" s="303"/>
      <c r="G593" s="504"/>
      <c r="H593" s="21"/>
    </row>
    <row r="594" spans="2:8" x14ac:dyDescent="0.3">
      <c r="B594" s="22"/>
      <c r="D594" s="501"/>
      <c r="E594" s="302"/>
      <c r="F594" s="303"/>
      <c r="G594" s="504"/>
      <c r="H594" s="21"/>
    </row>
    <row r="595" spans="2:8" x14ac:dyDescent="0.3">
      <c r="B595" s="22"/>
      <c r="D595" s="501"/>
      <c r="E595" s="302"/>
      <c r="F595" s="303"/>
      <c r="G595" s="504"/>
      <c r="H595" s="21"/>
    </row>
    <row r="596" spans="2:8" x14ac:dyDescent="0.3">
      <c r="B596" s="22"/>
      <c r="D596" s="501"/>
      <c r="E596" s="302"/>
      <c r="F596" s="303"/>
      <c r="G596" s="504"/>
      <c r="H596" s="21"/>
    </row>
    <row r="597" spans="2:8" x14ac:dyDescent="0.3">
      <c r="B597" s="22"/>
      <c r="D597" s="501"/>
      <c r="E597" s="302"/>
      <c r="F597" s="303"/>
      <c r="G597" s="504"/>
      <c r="H597" s="21"/>
    </row>
    <row r="598" spans="2:8" x14ac:dyDescent="0.3">
      <c r="B598" s="22"/>
      <c r="D598" s="501"/>
      <c r="E598" s="302"/>
      <c r="F598" s="303"/>
      <c r="G598" s="504"/>
      <c r="H598" s="21"/>
    </row>
    <row r="599" spans="2:8" x14ac:dyDescent="0.3">
      <c r="B599" s="22"/>
      <c r="D599" s="501"/>
      <c r="E599" s="302"/>
      <c r="F599" s="303"/>
      <c r="G599" s="504"/>
      <c r="H599" s="21"/>
    </row>
    <row r="600" spans="2:8" x14ac:dyDescent="0.3">
      <c r="B600" s="22"/>
      <c r="D600" s="501"/>
      <c r="E600" s="302"/>
      <c r="F600" s="303"/>
      <c r="G600" s="504"/>
      <c r="H600" s="21"/>
    </row>
    <row r="601" spans="2:8" x14ac:dyDescent="0.3">
      <c r="B601" s="22"/>
      <c r="D601" s="501"/>
      <c r="E601" s="302"/>
      <c r="F601" s="303"/>
      <c r="G601" s="504"/>
      <c r="H601" s="21"/>
    </row>
    <row r="602" spans="2:8" x14ac:dyDescent="0.3">
      <c r="B602" s="22"/>
      <c r="D602" s="501"/>
      <c r="E602" s="302"/>
      <c r="F602" s="303"/>
      <c r="G602" s="504"/>
      <c r="H602" s="21"/>
    </row>
    <row r="603" spans="2:8" x14ac:dyDescent="0.3">
      <c r="B603" s="22"/>
      <c r="D603" s="501"/>
      <c r="E603" s="302"/>
      <c r="F603" s="303"/>
      <c r="G603" s="504"/>
      <c r="H603" s="21"/>
    </row>
    <row r="604" spans="2:8" x14ac:dyDescent="0.3">
      <c r="B604" s="22"/>
      <c r="D604" s="501"/>
      <c r="E604" s="302"/>
      <c r="F604" s="303"/>
      <c r="G604" s="504"/>
      <c r="H604" s="21"/>
    </row>
    <row r="605" spans="2:8" x14ac:dyDescent="0.3">
      <c r="B605" s="22"/>
      <c r="D605" s="501"/>
      <c r="E605" s="302"/>
      <c r="F605" s="303"/>
      <c r="G605" s="504"/>
      <c r="H605" s="21"/>
    </row>
    <row r="606" spans="2:8" x14ac:dyDescent="0.3">
      <c r="B606" s="22"/>
      <c r="D606" s="501"/>
      <c r="E606" s="302"/>
      <c r="F606" s="303"/>
      <c r="G606" s="504"/>
      <c r="H606" s="21"/>
    </row>
    <row r="607" spans="2:8" x14ac:dyDescent="0.3">
      <c r="B607" s="22"/>
      <c r="D607" s="502"/>
      <c r="E607" s="304"/>
      <c r="F607" s="305"/>
      <c r="G607" s="505"/>
      <c r="H607" s="21"/>
    </row>
    <row r="608" spans="2:8" x14ac:dyDescent="0.3">
      <c r="B608" s="22"/>
      <c r="H608" s="21"/>
    </row>
    <row r="609" spans="2:8" ht="18.600000000000001" customHeight="1" x14ac:dyDescent="0.3">
      <c r="B609" s="22"/>
      <c r="C609" s="106"/>
      <c r="D609" s="306" t="s">
        <v>378</v>
      </c>
      <c r="E609" s="461"/>
      <c r="F609" s="506"/>
      <c r="G609" s="503"/>
      <c r="H609" s="21"/>
    </row>
    <row r="610" spans="2:8" x14ac:dyDescent="0.3">
      <c r="B610" s="22"/>
      <c r="D610" s="500" t="s">
        <v>379</v>
      </c>
      <c r="E610" s="300"/>
      <c r="F610" s="301"/>
      <c r="G610" s="503" t="s">
        <v>380</v>
      </c>
      <c r="H610" s="21"/>
    </row>
    <row r="611" spans="2:8" x14ac:dyDescent="0.3">
      <c r="B611" s="22"/>
      <c r="D611" s="501"/>
      <c r="E611" s="302"/>
      <c r="F611" s="303"/>
      <c r="G611" s="504"/>
      <c r="H611" s="21"/>
    </row>
    <row r="612" spans="2:8" x14ac:dyDescent="0.3">
      <c r="B612" s="22"/>
      <c r="D612" s="501"/>
      <c r="E612" s="302"/>
      <c r="F612" s="303"/>
      <c r="G612" s="504"/>
      <c r="H612" s="21"/>
    </row>
    <row r="613" spans="2:8" x14ac:dyDescent="0.3">
      <c r="B613" s="22"/>
      <c r="D613" s="501"/>
      <c r="E613" s="302"/>
      <c r="F613" s="303"/>
      <c r="G613" s="504"/>
      <c r="H613" s="21"/>
    </row>
    <row r="614" spans="2:8" x14ac:dyDescent="0.3">
      <c r="B614" s="22"/>
      <c r="D614" s="501"/>
      <c r="E614" s="302"/>
      <c r="F614" s="303"/>
      <c r="G614" s="504"/>
      <c r="H614" s="21"/>
    </row>
    <row r="615" spans="2:8" x14ac:dyDescent="0.3">
      <c r="B615" s="22"/>
      <c r="D615" s="501"/>
      <c r="E615" s="302"/>
      <c r="F615" s="303"/>
      <c r="G615" s="504"/>
      <c r="H615" s="21"/>
    </row>
    <row r="616" spans="2:8" x14ac:dyDescent="0.3">
      <c r="B616" s="22"/>
      <c r="D616" s="501"/>
      <c r="E616" s="302"/>
      <c r="F616" s="303"/>
      <c r="G616" s="504"/>
      <c r="H616" s="21"/>
    </row>
    <row r="617" spans="2:8" x14ac:dyDescent="0.3">
      <c r="B617" s="22"/>
      <c r="D617" s="501"/>
      <c r="E617" s="302"/>
      <c r="F617" s="303"/>
      <c r="G617" s="504"/>
      <c r="H617" s="21"/>
    </row>
    <row r="618" spans="2:8" x14ac:dyDescent="0.3">
      <c r="B618" s="22"/>
      <c r="D618" s="501"/>
      <c r="E618" s="302"/>
      <c r="F618" s="303"/>
      <c r="G618" s="504"/>
      <c r="H618" s="21"/>
    </row>
    <row r="619" spans="2:8" x14ac:dyDescent="0.3">
      <c r="B619" s="22"/>
      <c r="D619" s="501"/>
      <c r="E619" s="302"/>
      <c r="F619" s="303"/>
      <c r="G619" s="504"/>
      <c r="H619" s="21"/>
    </row>
    <row r="620" spans="2:8" x14ac:dyDescent="0.3">
      <c r="B620" s="22"/>
      <c r="D620" s="501"/>
      <c r="E620" s="302"/>
      <c r="F620" s="303"/>
      <c r="G620" s="504"/>
      <c r="H620" s="21"/>
    </row>
    <row r="621" spans="2:8" x14ac:dyDescent="0.3">
      <c r="B621" s="22"/>
      <c r="D621" s="501"/>
      <c r="E621" s="302"/>
      <c r="F621" s="303"/>
      <c r="G621" s="504"/>
      <c r="H621" s="21"/>
    </row>
    <row r="622" spans="2:8" x14ac:dyDescent="0.3">
      <c r="B622" s="22"/>
      <c r="D622" s="501"/>
      <c r="E622" s="302"/>
      <c r="F622" s="303"/>
      <c r="G622" s="504"/>
      <c r="H622" s="21"/>
    </row>
    <row r="623" spans="2:8" x14ac:dyDescent="0.3">
      <c r="B623" s="22"/>
      <c r="D623" s="501"/>
      <c r="E623" s="302"/>
      <c r="F623" s="303"/>
      <c r="G623" s="504"/>
      <c r="H623" s="21"/>
    </row>
    <row r="624" spans="2:8" x14ac:dyDescent="0.3">
      <c r="B624" s="22"/>
      <c r="D624" s="501"/>
      <c r="E624" s="302"/>
      <c r="F624" s="303"/>
      <c r="G624" s="504"/>
      <c r="H624" s="21"/>
    </row>
    <row r="625" spans="2:8" x14ac:dyDescent="0.3">
      <c r="B625" s="22"/>
      <c r="D625" s="501"/>
      <c r="E625" s="302"/>
      <c r="F625" s="303"/>
      <c r="G625" s="504"/>
      <c r="H625" s="21"/>
    </row>
    <row r="626" spans="2:8" x14ac:dyDescent="0.3">
      <c r="B626" s="22"/>
      <c r="D626" s="501"/>
      <c r="E626" s="302"/>
      <c r="F626" s="303"/>
      <c r="G626" s="504"/>
      <c r="H626" s="21"/>
    </row>
    <row r="627" spans="2:8" x14ac:dyDescent="0.3">
      <c r="B627" s="22"/>
      <c r="D627" s="501"/>
      <c r="E627" s="302"/>
      <c r="F627" s="303"/>
      <c r="G627" s="504"/>
      <c r="H627" s="21"/>
    </row>
    <row r="628" spans="2:8" x14ac:dyDescent="0.3">
      <c r="B628" s="22"/>
      <c r="D628" s="501"/>
      <c r="E628" s="302"/>
      <c r="F628" s="303"/>
      <c r="G628" s="504"/>
      <c r="H628" s="21"/>
    </row>
    <row r="629" spans="2:8" x14ac:dyDescent="0.3">
      <c r="B629" s="22"/>
      <c r="D629" s="502"/>
      <c r="E629" s="304"/>
      <c r="F629" s="305"/>
      <c r="G629" s="505"/>
      <c r="H629" s="21"/>
    </row>
    <row r="630" spans="2:8" x14ac:dyDescent="0.3">
      <c r="B630" s="22"/>
      <c r="H630" s="21"/>
    </row>
    <row r="631" spans="2:8" ht="18.600000000000001" customHeight="1" x14ac:dyDescent="0.3">
      <c r="B631" s="22"/>
      <c r="C631" s="106"/>
      <c r="D631" s="306" t="s">
        <v>378</v>
      </c>
      <c r="E631" s="461"/>
      <c r="F631" s="506"/>
      <c r="G631" s="503"/>
      <c r="H631" s="21"/>
    </row>
    <row r="632" spans="2:8" x14ac:dyDescent="0.3">
      <c r="B632" s="22"/>
      <c r="D632" s="500" t="s">
        <v>379</v>
      </c>
      <c r="E632" s="300"/>
      <c r="F632" s="301"/>
      <c r="G632" s="503" t="s">
        <v>380</v>
      </c>
      <c r="H632" s="21"/>
    </row>
    <row r="633" spans="2:8" x14ac:dyDescent="0.3">
      <c r="B633" s="22"/>
      <c r="D633" s="501"/>
      <c r="E633" s="302"/>
      <c r="F633" s="303"/>
      <c r="G633" s="504"/>
      <c r="H633" s="21"/>
    </row>
    <row r="634" spans="2:8" x14ac:dyDescent="0.3">
      <c r="B634" s="22"/>
      <c r="D634" s="501"/>
      <c r="E634" s="302"/>
      <c r="F634" s="303"/>
      <c r="G634" s="504"/>
      <c r="H634" s="21"/>
    </row>
    <row r="635" spans="2:8" x14ac:dyDescent="0.3">
      <c r="B635" s="22"/>
      <c r="D635" s="501"/>
      <c r="E635" s="302"/>
      <c r="F635" s="303"/>
      <c r="G635" s="504"/>
      <c r="H635" s="21"/>
    </row>
    <row r="636" spans="2:8" x14ac:dyDescent="0.3">
      <c r="B636" s="22"/>
      <c r="D636" s="501"/>
      <c r="E636" s="302"/>
      <c r="F636" s="303"/>
      <c r="G636" s="504"/>
      <c r="H636" s="21"/>
    </row>
    <row r="637" spans="2:8" x14ac:dyDescent="0.3">
      <c r="B637" s="22"/>
      <c r="D637" s="501"/>
      <c r="E637" s="302"/>
      <c r="F637" s="303"/>
      <c r="G637" s="504"/>
      <c r="H637" s="21"/>
    </row>
    <row r="638" spans="2:8" x14ac:dyDescent="0.3">
      <c r="B638" s="22"/>
      <c r="D638" s="501"/>
      <c r="E638" s="302"/>
      <c r="F638" s="303"/>
      <c r="G638" s="504"/>
      <c r="H638" s="21"/>
    </row>
    <row r="639" spans="2:8" x14ac:dyDescent="0.3">
      <c r="B639" s="22"/>
      <c r="D639" s="501"/>
      <c r="E639" s="302"/>
      <c r="F639" s="303"/>
      <c r="G639" s="504"/>
      <c r="H639" s="21"/>
    </row>
    <row r="640" spans="2:8" x14ac:dyDescent="0.3">
      <c r="B640" s="22"/>
      <c r="D640" s="501"/>
      <c r="E640" s="302"/>
      <c r="F640" s="303"/>
      <c r="G640" s="504"/>
      <c r="H640" s="21"/>
    </row>
    <row r="641" spans="2:8" x14ac:dyDescent="0.3">
      <c r="B641" s="22"/>
      <c r="D641" s="501"/>
      <c r="E641" s="302"/>
      <c r="F641" s="303"/>
      <c r="G641" s="504"/>
      <c r="H641" s="21"/>
    </row>
    <row r="642" spans="2:8" x14ac:dyDescent="0.3">
      <c r="B642" s="22"/>
      <c r="D642" s="501"/>
      <c r="E642" s="302"/>
      <c r="F642" s="303"/>
      <c r="G642" s="504"/>
      <c r="H642" s="21"/>
    </row>
    <row r="643" spans="2:8" x14ac:dyDescent="0.3">
      <c r="B643" s="22"/>
      <c r="D643" s="501"/>
      <c r="E643" s="302"/>
      <c r="F643" s="303"/>
      <c r="G643" s="504"/>
      <c r="H643" s="21"/>
    </row>
    <row r="644" spans="2:8" x14ac:dyDescent="0.3">
      <c r="B644" s="22"/>
      <c r="D644" s="501"/>
      <c r="E644" s="302"/>
      <c r="F644" s="303"/>
      <c r="G644" s="504"/>
      <c r="H644" s="21"/>
    </row>
    <row r="645" spans="2:8" x14ac:dyDescent="0.3">
      <c r="B645" s="22"/>
      <c r="D645" s="501"/>
      <c r="E645" s="302"/>
      <c r="F645" s="303"/>
      <c r="G645" s="504"/>
      <c r="H645" s="21"/>
    </row>
    <row r="646" spans="2:8" x14ac:dyDescent="0.3">
      <c r="B646" s="22"/>
      <c r="D646" s="501"/>
      <c r="E646" s="302"/>
      <c r="F646" s="303"/>
      <c r="G646" s="504"/>
      <c r="H646" s="21"/>
    </row>
    <row r="647" spans="2:8" x14ac:dyDescent="0.3">
      <c r="B647" s="22"/>
      <c r="D647" s="501"/>
      <c r="E647" s="302"/>
      <c r="F647" s="303"/>
      <c r="G647" s="504"/>
      <c r="H647" s="21"/>
    </row>
    <row r="648" spans="2:8" x14ac:dyDescent="0.3">
      <c r="B648" s="22"/>
      <c r="D648" s="501"/>
      <c r="E648" s="302"/>
      <c r="F648" s="303"/>
      <c r="G648" s="504"/>
      <c r="H648" s="21"/>
    </row>
    <row r="649" spans="2:8" x14ac:dyDescent="0.3">
      <c r="B649" s="22"/>
      <c r="D649" s="501"/>
      <c r="E649" s="302"/>
      <c r="F649" s="303"/>
      <c r="G649" s="504"/>
      <c r="H649" s="21"/>
    </row>
    <row r="650" spans="2:8" x14ac:dyDescent="0.3">
      <c r="B650" s="22"/>
      <c r="D650" s="501"/>
      <c r="E650" s="302"/>
      <c r="F650" s="303"/>
      <c r="G650" s="504"/>
      <c r="H650" s="21"/>
    </row>
    <row r="651" spans="2:8" x14ac:dyDescent="0.3">
      <c r="B651" s="22"/>
      <c r="D651" s="502"/>
      <c r="E651" s="304"/>
      <c r="F651" s="305"/>
      <c r="G651" s="505"/>
      <c r="H651" s="21"/>
    </row>
    <row r="652" spans="2:8" x14ac:dyDescent="0.3">
      <c r="B652" s="22"/>
      <c r="H652" s="21"/>
    </row>
    <row r="653" spans="2:8" ht="14.4" customHeight="1" x14ac:dyDescent="0.3">
      <c r="B653" s="22"/>
      <c r="D653" s="520" t="s">
        <v>17</v>
      </c>
      <c r="E653" s="520"/>
      <c r="F653" s="520"/>
      <c r="G653" s="520"/>
      <c r="H653" s="30"/>
    </row>
    <row r="654" spans="2:8" x14ac:dyDescent="0.3">
      <c r="B654" s="22"/>
      <c r="D654" s="520"/>
      <c r="E654" s="520"/>
      <c r="F654" s="520"/>
      <c r="G654" s="520"/>
      <c r="H654" s="21"/>
    </row>
    <row r="655" spans="2:8" x14ac:dyDescent="0.3">
      <c r="B655" s="26"/>
      <c r="C655" s="27"/>
      <c r="D655" s="27"/>
      <c r="E655" s="27"/>
      <c r="F655" s="27"/>
      <c r="G655" s="27"/>
      <c r="H655" s="28"/>
    </row>
  </sheetData>
  <mergeCells count="92">
    <mergeCell ref="D653:G654"/>
    <mergeCell ref="F631:G631"/>
    <mergeCell ref="F37:G37"/>
    <mergeCell ref="F59:G59"/>
    <mergeCell ref="F81:G81"/>
    <mergeCell ref="F103:G103"/>
    <mergeCell ref="F125:G125"/>
    <mergeCell ref="F147:G147"/>
    <mergeCell ref="F169:G169"/>
    <mergeCell ref="F191:G191"/>
    <mergeCell ref="F213:G213"/>
    <mergeCell ref="F235:G235"/>
    <mergeCell ref="F257:G257"/>
    <mergeCell ref="F279:G279"/>
    <mergeCell ref="F301:G301"/>
    <mergeCell ref="D632:D651"/>
    <mergeCell ref="G632:G651"/>
    <mergeCell ref="D12:G13"/>
    <mergeCell ref="E3:F10"/>
    <mergeCell ref="D3:D10"/>
    <mergeCell ref="F323:G323"/>
    <mergeCell ref="F345:G345"/>
    <mergeCell ref="F367:G367"/>
    <mergeCell ref="F389:G389"/>
    <mergeCell ref="F411:G411"/>
    <mergeCell ref="F433:G433"/>
    <mergeCell ref="F455:G455"/>
    <mergeCell ref="F477:G477"/>
    <mergeCell ref="F499:G499"/>
    <mergeCell ref="F521:G521"/>
    <mergeCell ref="D588:D607"/>
    <mergeCell ref="G588:G607"/>
    <mergeCell ref="D610:D629"/>
    <mergeCell ref="G610:G629"/>
    <mergeCell ref="F587:G587"/>
    <mergeCell ref="F609:G609"/>
    <mergeCell ref="D544:D563"/>
    <mergeCell ref="G544:G563"/>
    <mergeCell ref="D566:D585"/>
    <mergeCell ref="G566:G585"/>
    <mergeCell ref="F543:G543"/>
    <mergeCell ref="F565:G565"/>
    <mergeCell ref="D500:D519"/>
    <mergeCell ref="G500:G519"/>
    <mergeCell ref="D522:D541"/>
    <mergeCell ref="G522:G541"/>
    <mergeCell ref="D456:D475"/>
    <mergeCell ref="G456:G475"/>
    <mergeCell ref="D478:D497"/>
    <mergeCell ref="G478:G497"/>
    <mergeCell ref="D16:D35"/>
    <mergeCell ref="G16:G35"/>
    <mergeCell ref="D82:D101"/>
    <mergeCell ref="G82:G101"/>
    <mergeCell ref="D104:D123"/>
    <mergeCell ref="G104:G123"/>
    <mergeCell ref="D126:D145"/>
    <mergeCell ref="G126:G145"/>
    <mergeCell ref="D148:D167"/>
    <mergeCell ref="G148:G167"/>
    <mergeCell ref="D170:D189"/>
    <mergeCell ref="G170:G189"/>
    <mergeCell ref="C3:C10"/>
    <mergeCell ref="D38:D57"/>
    <mergeCell ref="G38:G57"/>
    <mergeCell ref="D60:D79"/>
    <mergeCell ref="G60:G79"/>
    <mergeCell ref="G280:G299"/>
    <mergeCell ref="D302:D321"/>
    <mergeCell ref="G302:G321"/>
    <mergeCell ref="D192:D211"/>
    <mergeCell ref="G192:G211"/>
    <mergeCell ref="D214:D233"/>
    <mergeCell ref="G214:G233"/>
    <mergeCell ref="D236:D255"/>
    <mergeCell ref="G236:G255"/>
    <mergeCell ref="D324:D343"/>
    <mergeCell ref="G324:G343"/>
    <mergeCell ref="D434:D453"/>
    <mergeCell ref="G434:G453"/>
    <mergeCell ref="F15:G15"/>
    <mergeCell ref="D390:D409"/>
    <mergeCell ref="G390:G409"/>
    <mergeCell ref="D412:D431"/>
    <mergeCell ref="G412:G431"/>
    <mergeCell ref="D346:D365"/>
    <mergeCell ref="G346:G365"/>
    <mergeCell ref="D368:D387"/>
    <mergeCell ref="G368:G387"/>
    <mergeCell ref="D258:D277"/>
    <mergeCell ref="G258:G277"/>
    <mergeCell ref="D280:D299"/>
  </mergeCells>
  <conditionalFormatting sqref="E3 G3:G10 H3:I11">
    <cfRule type="cellIs" dxfId="305" priority="4" operator="lessThan">
      <formula>0</formula>
    </cfRule>
  </conditionalFormatting>
  <hyperlinks>
    <hyperlink ref="D653" r:id="rId1" display="This work is licensed under a Creative Commons Attribution-NonCommercial 4.0 International License." xr:uid="{F4732107-948B-47A9-8653-C5BF4C51F3D3}"/>
  </hyperlinks>
  <pageMargins left="0.511811024" right="0.511811024" top="0.78740157499999996" bottom="0.78740157499999996" header="0.31496062000000002" footer="0.31496062000000002"/>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D5A5F-E8D0-4824-8892-0ACFCC3BE765}">
  <sheetPr codeName="Planilha11"/>
  <dimension ref="B1:BO154"/>
  <sheetViews>
    <sheetView showGridLines="0" zoomScaleNormal="100" workbookViewId="0">
      <selection activeCell="AG18" sqref="AG18"/>
    </sheetView>
  </sheetViews>
  <sheetFormatPr defaultRowHeight="14.4" outlineLevelRow="1" x14ac:dyDescent="0.3"/>
  <cols>
    <col min="1" max="1" width="3.88671875" customWidth="1"/>
    <col min="2" max="2" width="4" customWidth="1"/>
    <col min="3" max="3" width="16" customWidth="1"/>
    <col min="4" max="4" width="39.77734375" style="1" bestFit="1" customWidth="1"/>
    <col min="5" max="5" width="4.21875" style="1" customWidth="1"/>
    <col min="6" max="6" width="14.109375" bestFit="1" customWidth="1"/>
    <col min="7" max="7" width="21.6640625" bestFit="1" customWidth="1"/>
    <col min="8" max="8" width="5.109375" customWidth="1"/>
    <col min="9" max="9" width="14.6640625" bestFit="1" customWidth="1"/>
    <col min="10" max="10" width="29.6640625" hidden="1" customWidth="1"/>
    <col min="11" max="11" width="27.5546875" bestFit="1" customWidth="1"/>
    <col min="12" max="12" width="17.21875" style="1" bestFit="1" customWidth="1"/>
    <col min="13" max="13" width="18" bestFit="1" customWidth="1"/>
    <col min="14" max="14" width="5.88671875" customWidth="1"/>
    <col min="15" max="15" width="14.109375" bestFit="1" customWidth="1"/>
    <col min="16" max="16" width="15.77734375" style="1" bestFit="1" customWidth="1"/>
    <col min="17" max="17" width="17.21875" style="1" bestFit="1" customWidth="1"/>
    <col min="18" max="18" width="6" style="1" customWidth="1"/>
    <col min="19" max="19" width="14.6640625" bestFit="1" customWidth="1"/>
    <col min="20" max="20" width="16.109375" bestFit="1" customWidth="1"/>
    <col min="21" max="22" width="14.88671875" bestFit="1" customWidth="1"/>
    <col min="24" max="24" width="14.6640625" bestFit="1" customWidth="1"/>
    <col min="25" max="25" width="34.21875" bestFit="1" customWidth="1"/>
    <col min="27" max="27" width="14.6640625" bestFit="1" customWidth="1"/>
    <col min="28" max="28" width="38.5546875" bestFit="1" customWidth="1"/>
    <col min="31" max="31" width="14.6640625" bestFit="1" customWidth="1"/>
    <col min="32" max="32" width="22.44140625" customWidth="1"/>
    <col min="34" max="34" width="14.6640625" bestFit="1" customWidth="1"/>
    <col min="39" max="39" width="14.6640625" bestFit="1" customWidth="1"/>
    <col min="44" max="44" width="14.6640625" bestFit="1" customWidth="1"/>
    <col min="49" max="49" width="14.6640625" bestFit="1" customWidth="1"/>
    <col min="54" max="54" width="14.6640625" bestFit="1" customWidth="1"/>
    <col min="59" max="59" width="14.6640625" bestFit="1" customWidth="1"/>
    <col min="66" max="66" width="11.109375" customWidth="1"/>
    <col min="67" max="67" width="5.5546875" customWidth="1"/>
  </cols>
  <sheetData>
    <row r="1" spans="2:67" x14ac:dyDescent="0.3">
      <c r="B1" s="2"/>
      <c r="C1" s="43"/>
      <c r="D1" s="43"/>
      <c r="E1" s="43"/>
      <c r="F1" s="43"/>
      <c r="G1" s="43"/>
      <c r="H1" s="43"/>
      <c r="I1" s="43"/>
      <c r="J1" s="43"/>
      <c r="K1" s="43"/>
      <c r="L1" s="43"/>
      <c r="M1" s="43"/>
      <c r="N1" s="43"/>
      <c r="O1" s="43"/>
      <c r="P1" s="43"/>
      <c r="Q1" s="43"/>
      <c r="R1" s="43"/>
      <c r="V1" s="1"/>
    </row>
    <row r="2" spans="2:67" x14ac:dyDescent="0.3">
      <c r="B2" s="49"/>
      <c r="C2" s="23"/>
      <c r="D2" s="18"/>
      <c r="E2" s="18"/>
      <c r="F2" s="18"/>
      <c r="G2" s="18"/>
      <c r="H2" s="18"/>
      <c r="I2" s="18"/>
      <c r="J2" s="18"/>
      <c r="K2" s="18"/>
      <c r="L2" s="17"/>
      <c r="M2" s="17"/>
      <c r="N2" s="18"/>
      <c r="O2" s="18"/>
      <c r="P2" s="18"/>
      <c r="Q2" s="18"/>
      <c r="R2" s="18"/>
      <c r="S2" s="18"/>
      <c r="T2" s="18"/>
      <c r="U2" s="18"/>
      <c r="V2" s="17"/>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50"/>
    </row>
    <row r="3" spans="2:67" ht="9" customHeight="1" outlineLevel="1" x14ac:dyDescent="0.3">
      <c r="B3" s="22"/>
      <c r="C3" s="525" t="e" vm="2">
        <v>#VALUE!</v>
      </c>
      <c r="D3" s="526"/>
      <c r="E3" s="527"/>
      <c r="F3" s="534" t="s">
        <v>16</v>
      </c>
      <c r="G3" s="516"/>
      <c r="H3" s="516"/>
      <c r="I3" s="516"/>
      <c r="J3" s="516"/>
      <c r="K3" s="516"/>
      <c r="L3" s="516"/>
      <c r="M3" s="516"/>
      <c r="N3" s="516"/>
      <c r="O3" s="516"/>
      <c r="P3" s="516"/>
      <c r="Q3" s="516"/>
      <c r="R3" s="516"/>
      <c r="S3" s="516"/>
      <c r="T3" s="516"/>
      <c r="U3" s="516"/>
      <c r="V3" s="516"/>
      <c r="W3" s="516"/>
      <c r="X3" s="516"/>
      <c r="Y3" s="516"/>
      <c r="Z3" s="516"/>
      <c r="AA3" s="516"/>
      <c r="AB3" s="516"/>
      <c r="AC3" s="516"/>
      <c r="AD3" s="516"/>
      <c r="AE3" s="516"/>
      <c r="AF3" s="516"/>
      <c r="AG3" s="516"/>
      <c r="AH3" s="516"/>
      <c r="AI3" s="516"/>
      <c r="AJ3" s="516"/>
      <c r="AK3" s="516"/>
      <c r="AL3" s="516"/>
      <c r="AM3" s="516"/>
      <c r="AN3" s="516"/>
      <c r="AO3" s="516"/>
      <c r="AP3" s="516"/>
      <c r="AQ3" s="516"/>
      <c r="AR3" s="516"/>
      <c r="AS3" s="516"/>
      <c r="AT3" s="516"/>
      <c r="AU3" s="516"/>
      <c r="AV3" s="516"/>
      <c r="AW3" s="516"/>
      <c r="AX3" s="516"/>
      <c r="AY3" s="516"/>
      <c r="AZ3" s="516"/>
      <c r="BA3" s="516"/>
      <c r="BB3" s="516"/>
      <c r="BC3" s="516"/>
      <c r="BD3" s="516"/>
      <c r="BE3" s="516"/>
      <c r="BF3" s="516"/>
      <c r="BG3" s="516"/>
      <c r="BH3" s="516"/>
      <c r="BI3" s="516"/>
      <c r="BJ3" s="516"/>
      <c r="BK3" s="535"/>
      <c r="BL3" s="540" t="s">
        <v>10</v>
      </c>
      <c r="BM3" s="541"/>
      <c r="BN3" s="542"/>
      <c r="BO3" s="16"/>
    </row>
    <row r="4" spans="2:67" ht="19.8" customHeight="1" outlineLevel="1" x14ac:dyDescent="0.3">
      <c r="B4" s="22"/>
      <c r="C4" s="528"/>
      <c r="D4" s="529"/>
      <c r="E4" s="530"/>
      <c r="F4" s="536"/>
      <c r="G4" s="517"/>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K4" s="517"/>
      <c r="AL4" s="517"/>
      <c r="AM4" s="517"/>
      <c r="AN4" s="517"/>
      <c r="AO4" s="517"/>
      <c r="AP4" s="517"/>
      <c r="AQ4" s="517"/>
      <c r="AR4" s="517"/>
      <c r="AS4" s="517"/>
      <c r="AT4" s="517"/>
      <c r="AU4" s="517"/>
      <c r="AV4" s="517"/>
      <c r="AW4" s="517"/>
      <c r="AX4" s="517"/>
      <c r="AY4" s="517"/>
      <c r="AZ4" s="517"/>
      <c r="BA4" s="517"/>
      <c r="BB4" s="517"/>
      <c r="BC4" s="517"/>
      <c r="BD4" s="517"/>
      <c r="BE4" s="517"/>
      <c r="BF4" s="517"/>
      <c r="BG4" s="517"/>
      <c r="BH4" s="517"/>
      <c r="BI4" s="517"/>
      <c r="BJ4" s="517"/>
      <c r="BK4" s="537"/>
      <c r="BL4" s="543" t="s">
        <v>15</v>
      </c>
      <c r="BM4" s="544"/>
      <c r="BN4" s="545"/>
      <c r="BO4" s="16"/>
    </row>
    <row r="5" spans="2:67" ht="9" customHeight="1" outlineLevel="1" x14ac:dyDescent="0.3">
      <c r="B5" s="22"/>
      <c r="C5" s="528"/>
      <c r="D5" s="529"/>
      <c r="E5" s="530"/>
      <c r="F5" s="536"/>
      <c r="G5" s="517"/>
      <c r="H5" s="517"/>
      <c r="I5" s="517"/>
      <c r="J5" s="517"/>
      <c r="K5" s="517"/>
      <c r="L5" s="517"/>
      <c r="M5" s="517"/>
      <c r="N5" s="517"/>
      <c r="O5" s="517"/>
      <c r="P5" s="517"/>
      <c r="Q5" s="517"/>
      <c r="R5" s="517"/>
      <c r="S5" s="517"/>
      <c r="T5" s="517"/>
      <c r="U5" s="517"/>
      <c r="V5" s="517"/>
      <c r="W5" s="517"/>
      <c r="X5" s="517"/>
      <c r="Y5" s="517"/>
      <c r="Z5" s="517"/>
      <c r="AA5" s="517"/>
      <c r="AB5" s="517"/>
      <c r="AC5" s="517"/>
      <c r="AD5" s="517"/>
      <c r="AE5" s="517"/>
      <c r="AF5" s="517"/>
      <c r="AG5" s="517"/>
      <c r="AH5" s="517"/>
      <c r="AI5" s="517"/>
      <c r="AJ5" s="517"/>
      <c r="AK5" s="517"/>
      <c r="AL5" s="517"/>
      <c r="AM5" s="517"/>
      <c r="AN5" s="517"/>
      <c r="AO5" s="517"/>
      <c r="AP5" s="517"/>
      <c r="AQ5" s="517"/>
      <c r="AR5" s="517"/>
      <c r="AS5" s="517"/>
      <c r="AT5" s="517"/>
      <c r="AU5" s="517"/>
      <c r="AV5" s="517"/>
      <c r="AW5" s="517"/>
      <c r="AX5" s="517"/>
      <c r="AY5" s="517"/>
      <c r="AZ5" s="517"/>
      <c r="BA5" s="517"/>
      <c r="BB5" s="517"/>
      <c r="BC5" s="517"/>
      <c r="BD5" s="517"/>
      <c r="BE5" s="517"/>
      <c r="BF5" s="517"/>
      <c r="BG5" s="517"/>
      <c r="BH5" s="517"/>
      <c r="BI5" s="517"/>
      <c r="BJ5" s="517"/>
      <c r="BK5" s="537"/>
      <c r="BL5" s="540" t="s">
        <v>11</v>
      </c>
      <c r="BM5" s="541"/>
      <c r="BN5" s="542"/>
      <c r="BO5" s="16"/>
    </row>
    <row r="6" spans="2:67" ht="16.8" customHeight="1" outlineLevel="1" x14ac:dyDescent="0.3">
      <c r="B6" s="22"/>
      <c r="C6" s="528"/>
      <c r="D6" s="529"/>
      <c r="E6" s="530"/>
      <c r="F6" s="536"/>
      <c r="G6" s="517"/>
      <c r="H6" s="517"/>
      <c r="I6" s="517"/>
      <c r="J6" s="517"/>
      <c r="K6" s="517"/>
      <c r="L6" s="517"/>
      <c r="M6" s="517"/>
      <c r="N6" s="517"/>
      <c r="O6" s="517"/>
      <c r="P6" s="517"/>
      <c r="Q6" s="517"/>
      <c r="R6" s="517"/>
      <c r="S6" s="517"/>
      <c r="T6" s="517"/>
      <c r="U6" s="517"/>
      <c r="V6" s="517"/>
      <c r="W6" s="517"/>
      <c r="X6" s="517"/>
      <c r="Y6" s="517"/>
      <c r="Z6" s="517"/>
      <c r="AA6" s="517"/>
      <c r="AB6" s="517"/>
      <c r="AC6" s="517"/>
      <c r="AD6" s="517"/>
      <c r="AE6" s="517"/>
      <c r="AF6" s="517"/>
      <c r="AG6" s="517"/>
      <c r="AH6" s="517"/>
      <c r="AI6" s="517"/>
      <c r="AJ6" s="517"/>
      <c r="AK6" s="517"/>
      <c r="AL6" s="517"/>
      <c r="AM6" s="517"/>
      <c r="AN6" s="517"/>
      <c r="AO6" s="517"/>
      <c r="AP6" s="517"/>
      <c r="AQ6" s="517"/>
      <c r="AR6" s="517"/>
      <c r="AS6" s="517"/>
      <c r="AT6" s="517"/>
      <c r="AU6" s="517"/>
      <c r="AV6" s="517"/>
      <c r="AW6" s="517"/>
      <c r="AX6" s="517"/>
      <c r="AY6" s="517"/>
      <c r="AZ6" s="517"/>
      <c r="BA6" s="517"/>
      <c r="BB6" s="517"/>
      <c r="BC6" s="517"/>
      <c r="BD6" s="517"/>
      <c r="BE6" s="517"/>
      <c r="BF6" s="517"/>
      <c r="BG6" s="517"/>
      <c r="BH6" s="517"/>
      <c r="BI6" s="517"/>
      <c r="BJ6" s="517"/>
      <c r="BK6" s="537"/>
      <c r="BL6" s="543" t="s">
        <v>12</v>
      </c>
      <c r="BM6" s="544"/>
      <c r="BN6" s="545"/>
      <c r="BO6" s="16"/>
    </row>
    <row r="7" spans="2:67" ht="9" customHeight="1" outlineLevel="1" x14ac:dyDescent="0.3">
      <c r="B7" s="22"/>
      <c r="C7" s="528"/>
      <c r="D7" s="529"/>
      <c r="E7" s="530"/>
      <c r="F7" s="536"/>
      <c r="G7" s="517"/>
      <c r="H7" s="517"/>
      <c r="I7" s="517"/>
      <c r="J7" s="517"/>
      <c r="K7" s="517"/>
      <c r="L7" s="517"/>
      <c r="M7" s="517"/>
      <c r="N7" s="517"/>
      <c r="O7" s="517"/>
      <c r="P7" s="517"/>
      <c r="Q7" s="517"/>
      <c r="R7" s="517"/>
      <c r="S7" s="517"/>
      <c r="T7" s="517"/>
      <c r="U7" s="517"/>
      <c r="V7" s="517"/>
      <c r="W7" s="517"/>
      <c r="X7" s="517"/>
      <c r="Y7" s="517"/>
      <c r="Z7" s="517"/>
      <c r="AA7" s="517"/>
      <c r="AB7" s="517"/>
      <c r="AC7" s="517"/>
      <c r="AD7" s="517"/>
      <c r="AE7" s="517"/>
      <c r="AF7" s="517"/>
      <c r="AG7" s="517"/>
      <c r="AH7" s="517"/>
      <c r="AI7" s="517"/>
      <c r="AJ7" s="517"/>
      <c r="AK7" s="517"/>
      <c r="AL7" s="517"/>
      <c r="AM7" s="517"/>
      <c r="AN7" s="517"/>
      <c r="AO7" s="517"/>
      <c r="AP7" s="517"/>
      <c r="AQ7" s="517"/>
      <c r="AR7" s="517"/>
      <c r="AS7" s="517"/>
      <c r="AT7" s="517"/>
      <c r="AU7" s="517"/>
      <c r="AV7" s="517"/>
      <c r="AW7" s="517"/>
      <c r="AX7" s="517"/>
      <c r="AY7" s="517"/>
      <c r="AZ7" s="517"/>
      <c r="BA7" s="517"/>
      <c r="BB7" s="517"/>
      <c r="BC7" s="517"/>
      <c r="BD7" s="517"/>
      <c r="BE7" s="517"/>
      <c r="BF7" s="517"/>
      <c r="BG7" s="517"/>
      <c r="BH7" s="517"/>
      <c r="BI7" s="517"/>
      <c r="BJ7" s="517"/>
      <c r="BK7" s="537"/>
      <c r="BL7" s="540" t="s">
        <v>13</v>
      </c>
      <c r="BM7" s="541"/>
      <c r="BN7" s="542"/>
      <c r="BO7" s="16"/>
    </row>
    <row r="8" spans="2:67" ht="16.8" customHeight="1" outlineLevel="1" x14ac:dyDescent="0.3">
      <c r="B8" s="22"/>
      <c r="C8" s="528"/>
      <c r="D8" s="529"/>
      <c r="E8" s="530"/>
      <c r="F8" s="536"/>
      <c r="G8" s="517"/>
      <c r="H8" s="517"/>
      <c r="I8" s="517"/>
      <c r="J8" s="517"/>
      <c r="K8" s="517"/>
      <c r="L8" s="517"/>
      <c r="M8" s="517"/>
      <c r="N8" s="517"/>
      <c r="O8" s="517"/>
      <c r="P8" s="517"/>
      <c r="Q8" s="517"/>
      <c r="R8" s="517"/>
      <c r="S8" s="517"/>
      <c r="T8" s="517"/>
      <c r="U8" s="517"/>
      <c r="V8" s="517"/>
      <c r="W8" s="517"/>
      <c r="X8" s="517"/>
      <c r="Y8" s="517"/>
      <c r="Z8" s="517"/>
      <c r="AA8" s="517"/>
      <c r="AB8" s="517"/>
      <c r="AC8" s="517"/>
      <c r="AD8" s="517"/>
      <c r="AE8" s="517"/>
      <c r="AF8" s="517"/>
      <c r="AG8" s="517"/>
      <c r="AH8" s="517"/>
      <c r="AI8" s="517"/>
      <c r="AJ8" s="517"/>
      <c r="AK8" s="517"/>
      <c r="AL8" s="517"/>
      <c r="AM8" s="517"/>
      <c r="AN8" s="517"/>
      <c r="AO8" s="517"/>
      <c r="AP8" s="517"/>
      <c r="AQ8" s="517"/>
      <c r="AR8" s="517"/>
      <c r="AS8" s="517"/>
      <c r="AT8" s="517"/>
      <c r="AU8" s="517"/>
      <c r="AV8" s="517"/>
      <c r="AW8" s="517"/>
      <c r="AX8" s="517"/>
      <c r="AY8" s="517"/>
      <c r="AZ8" s="517"/>
      <c r="BA8" s="517"/>
      <c r="BB8" s="517"/>
      <c r="BC8" s="517"/>
      <c r="BD8" s="517"/>
      <c r="BE8" s="517"/>
      <c r="BF8" s="517"/>
      <c r="BG8" s="517"/>
      <c r="BH8" s="517"/>
      <c r="BI8" s="517"/>
      <c r="BJ8" s="517"/>
      <c r="BK8" s="537"/>
      <c r="BL8" s="546">
        <v>45709</v>
      </c>
      <c r="BM8" s="547"/>
      <c r="BN8" s="548"/>
      <c r="BO8" s="16"/>
    </row>
    <row r="9" spans="2:67" ht="9" customHeight="1" outlineLevel="1" x14ac:dyDescent="0.3">
      <c r="B9" s="22"/>
      <c r="C9" s="528"/>
      <c r="D9" s="529"/>
      <c r="E9" s="530"/>
      <c r="F9" s="536"/>
      <c r="G9" s="517"/>
      <c r="H9" s="517"/>
      <c r="I9" s="517"/>
      <c r="J9" s="517"/>
      <c r="K9" s="517"/>
      <c r="L9" s="517"/>
      <c r="M9" s="517"/>
      <c r="N9" s="517"/>
      <c r="O9" s="517"/>
      <c r="P9" s="517"/>
      <c r="Q9" s="517"/>
      <c r="R9" s="517"/>
      <c r="S9" s="517"/>
      <c r="T9" s="517"/>
      <c r="U9" s="517"/>
      <c r="V9" s="517"/>
      <c r="W9" s="517"/>
      <c r="X9" s="517"/>
      <c r="Y9" s="517"/>
      <c r="Z9" s="517"/>
      <c r="AA9" s="517"/>
      <c r="AB9" s="517"/>
      <c r="AC9" s="517"/>
      <c r="AD9" s="517"/>
      <c r="AE9" s="517"/>
      <c r="AF9" s="517"/>
      <c r="AG9" s="517"/>
      <c r="AH9" s="517"/>
      <c r="AI9" s="517"/>
      <c r="AJ9" s="517"/>
      <c r="AK9" s="517"/>
      <c r="AL9" s="517"/>
      <c r="AM9" s="517"/>
      <c r="AN9" s="517"/>
      <c r="AO9" s="517"/>
      <c r="AP9" s="517"/>
      <c r="AQ9" s="517"/>
      <c r="AR9" s="517"/>
      <c r="AS9" s="517"/>
      <c r="AT9" s="517"/>
      <c r="AU9" s="517"/>
      <c r="AV9" s="517"/>
      <c r="AW9" s="517"/>
      <c r="AX9" s="517"/>
      <c r="AY9" s="517"/>
      <c r="AZ9" s="517"/>
      <c r="BA9" s="517"/>
      <c r="BB9" s="517"/>
      <c r="BC9" s="517"/>
      <c r="BD9" s="517"/>
      <c r="BE9" s="517"/>
      <c r="BF9" s="517"/>
      <c r="BG9" s="517"/>
      <c r="BH9" s="517"/>
      <c r="BI9" s="517"/>
      <c r="BJ9" s="517"/>
      <c r="BK9" s="537"/>
      <c r="BL9" s="540" t="s">
        <v>14</v>
      </c>
      <c r="BM9" s="541"/>
      <c r="BN9" s="542"/>
      <c r="BO9" s="16"/>
    </row>
    <row r="10" spans="2:67" ht="21.6" customHeight="1" outlineLevel="1" x14ac:dyDescent="0.3">
      <c r="B10" s="22"/>
      <c r="C10" s="531"/>
      <c r="D10" s="532"/>
      <c r="E10" s="533"/>
      <c r="F10" s="538"/>
      <c r="G10" s="518"/>
      <c r="H10" s="518"/>
      <c r="I10" s="518"/>
      <c r="J10" s="518"/>
      <c r="K10" s="518"/>
      <c r="L10" s="518"/>
      <c r="M10" s="518"/>
      <c r="N10" s="518"/>
      <c r="O10" s="518"/>
      <c r="P10" s="518"/>
      <c r="Q10" s="518"/>
      <c r="R10" s="518"/>
      <c r="S10" s="518"/>
      <c r="T10" s="518"/>
      <c r="U10" s="518"/>
      <c r="V10" s="518"/>
      <c r="W10" s="518"/>
      <c r="X10" s="518"/>
      <c r="Y10" s="518"/>
      <c r="Z10" s="518"/>
      <c r="AA10" s="518"/>
      <c r="AB10" s="518"/>
      <c r="AC10" s="518"/>
      <c r="AD10" s="518"/>
      <c r="AE10" s="518"/>
      <c r="AF10" s="518"/>
      <c r="AG10" s="518"/>
      <c r="AH10" s="518"/>
      <c r="AI10" s="518"/>
      <c r="AJ10" s="518"/>
      <c r="AK10" s="518"/>
      <c r="AL10" s="518"/>
      <c r="AM10" s="518"/>
      <c r="AN10" s="518"/>
      <c r="AO10" s="518"/>
      <c r="AP10" s="518"/>
      <c r="AQ10" s="518"/>
      <c r="AR10" s="518"/>
      <c r="AS10" s="518"/>
      <c r="AT10" s="518"/>
      <c r="AU10" s="518"/>
      <c r="AV10" s="518"/>
      <c r="AW10" s="518"/>
      <c r="AX10" s="518"/>
      <c r="AY10" s="518"/>
      <c r="AZ10" s="518"/>
      <c r="BA10" s="518"/>
      <c r="BB10" s="518"/>
      <c r="BC10" s="518"/>
      <c r="BD10" s="518"/>
      <c r="BE10" s="518"/>
      <c r="BF10" s="518"/>
      <c r="BG10" s="518"/>
      <c r="BH10" s="518"/>
      <c r="BI10" s="518"/>
      <c r="BJ10" s="518"/>
      <c r="BK10" s="539"/>
      <c r="BL10" s="543" t="s">
        <v>458</v>
      </c>
      <c r="BM10" s="544"/>
      <c r="BN10" s="545"/>
      <c r="BO10" s="16"/>
    </row>
    <row r="11" spans="2:67" outlineLevel="1" x14ac:dyDescent="0.3">
      <c r="B11" s="39"/>
      <c r="C11" s="43"/>
      <c r="D11" s="43"/>
      <c r="E11" s="43"/>
      <c r="F11" s="43"/>
      <c r="G11" s="43"/>
      <c r="H11" s="43"/>
      <c r="I11" s="43"/>
      <c r="J11" s="43"/>
      <c r="K11" s="43"/>
      <c r="L11" s="43"/>
      <c r="M11" s="43"/>
      <c r="N11" s="43"/>
      <c r="O11" s="43"/>
      <c r="P11" s="43"/>
      <c r="Q11" s="43"/>
      <c r="R11" s="43"/>
      <c r="V11" s="1"/>
      <c r="BO11" s="21"/>
    </row>
    <row r="12" spans="2:67" ht="14.4" customHeight="1" outlineLevel="1" x14ac:dyDescent="0.3">
      <c r="B12" s="22"/>
      <c r="C12" s="510" t="s">
        <v>383</v>
      </c>
      <c r="D12" s="511"/>
      <c r="E12" s="511"/>
      <c r="F12" s="511"/>
      <c r="G12" s="511"/>
      <c r="H12" s="511"/>
      <c r="I12" s="511"/>
      <c r="J12" s="511"/>
      <c r="K12" s="511"/>
      <c r="L12" s="511"/>
      <c r="M12" s="511"/>
      <c r="N12" s="511"/>
      <c r="O12" s="511"/>
      <c r="P12" s="511"/>
      <c r="Q12" s="511"/>
      <c r="R12" s="511"/>
      <c r="S12" s="511"/>
      <c r="T12" s="511"/>
      <c r="U12" s="511"/>
      <c r="V12" s="511"/>
      <c r="W12" s="511"/>
      <c r="X12" s="511"/>
      <c r="Y12" s="511"/>
      <c r="Z12" s="511"/>
      <c r="AA12" s="511"/>
      <c r="AB12" s="511"/>
      <c r="AC12" s="511"/>
      <c r="AD12" s="511"/>
      <c r="AE12" s="511"/>
      <c r="AF12" s="511"/>
      <c r="AG12" s="511"/>
      <c r="AH12" s="511"/>
      <c r="AI12" s="511"/>
      <c r="AJ12" s="511"/>
      <c r="AK12" s="511"/>
      <c r="AL12" s="511"/>
      <c r="AM12" s="511"/>
      <c r="AN12" s="511"/>
      <c r="AO12" s="511"/>
      <c r="AP12" s="511"/>
      <c r="AQ12" s="511"/>
      <c r="AR12" s="511"/>
      <c r="AS12" s="511"/>
      <c r="AT12" s="511"/>
      <c r="AU12" s="511"/>
      <c r="AV12" s="511"/>
      <c r="AW12" s="511"/>
      <c r="AX12" s="511"/>
      <c r="AY12" s="511"/>
      <c r="AZ12" s="511"/>
      <c r="BA12" s="511"/>
      <c r="BB12" s="511"/>
      <c r="BC12" s="511"/>
      <c r="BD12" s="511"/>
      <c r="BE12" s="511"/>
      <c r="BF12" s="511"/>
      <c r="BG12" s="511"/>
      <c r="BH12" s="511"/>
      <c r="BI12" s="511"/>
      <c r="BJ12" s="511"/>
      <c r="BK12" s="511"/>
      <c r="BL12" s="511"/>
      <c r="BM12" s="511"/>
      <c r="BN12" s="512"/>
      <c r="BO12" s="21"/>
    </row>
    <row r="13" spans="2:67" ht="14.4" customHeight="1" outlineLevel="1" x14ac:dyDescent="0.3">
      <c r="B13" s="22"/>
      <c r="C13" s="521"/>
      <c r="D13" s="514"/>
      <c r="E13" s="514"/>
      <c r="F13" s="514"/>
      <c r="G13" s="514"/>
      <c r="H13" s="514"/>
      <c r="I13" s="514"/>
      <c r="J13" s="514"/>
      <c r="K13" s="514"/>
      <c r="L13" s="514"/>
      <c r="M13" s="514"/>
      <c r="N13" s="514"/>
      <c r="O13" s="514"/>
      <c r="P13" s="514"/>
      <c r="Q13" s="514"/>
      <c r="R13" s="514"/>
      <c r="S13" s="514"/>
      <c r="T13" s="514"/>
      <c r="U13" s="514"/>
      <c r="V13" s="514"/>
      <c r="W13" s="514"/>
      <c r="X13" s="514"/>
      <c r="Y13" s="514"/>
      <c r="Z13" s="514"/>
      <c r="AA13" s="514"/>
      <c r="AB13" s="514"/>
      <c r="AC13" s="514"/>
      <c r="AD13" s="514"/>
      <c r="AE13" s="514"/>
      <c r="AF13" s="514"/>
      <c r="AG13" s="514"/>
      <c r="AH13" s="514"/>
      <c r="AI13" s="514"/>
      <c r="AJ13" s="514"/>
      <c r="AK13" s="514"/>
      <c r="AL13" s="514"/>
      <c r="AM13" s="514"/>
      <c r="AN13" s="514"/>
      <c r="AO13" s="514"/>
      <c r="AP13" s="514"/>
      <c r="AQ13" s="514"/>
      <c r="AR13" s="514"/>
      <c r="AS13" s="514"/>
      <c r="AT13" s="514"/>
      <c r="AU13" s="514"/>
      <c r="AV13" s="514"/>
      <c r="AW13" s="514"/>
      <c r="AX13" s="514"/>
      <c r="AY13" s="514"/>
      <c r="AZ13" s="514"/>
      <c r="BA13" s="514"/>
      <c r="BB13" s="514"/>
      <c r="BC13" s="514"/>
      <c r="BD13" s="514"/>
      <c r="BE13" s="514"/>
      <c r="BF13" s="514"/>
      <c r="BG13" s="514"/>
      <c r="BH13" s="514"/>
      <c r="BI13" s="514"/>
      <c r="BJ13" s="514"/>
      <c r="BK13" s="514"/>
      <c r="BL13" s="514"/>
      <c r="BM13" s="514"/>
      <c r="BN13" s="515"/>
      <c r="BO13" s="21"/>
    </row>
    <row r="14" spans="2:67" x14ac:dyDescent="0.3">
      <c r="B14" s="22"/>
      <c r="C14" s="27"/>
      <c r="BO14" s="21"/>
    </row>
    <row r="15" spans="2:67" s="3" customFormat="1" ht="20.399999999999999" customHeight="1" x14ac:dyDescent="0.3">
      <c r="B15" s="60"/>
      <c r="C15" s="314" t="s">
        <v>385</v>
      </c>
      <c r="D15" s="307" t="s">
        <v>384</v>
      </c>
      <c r="E15" s="2"/>
      <c r="F15" s="314" t="s">
        <v>385</v>
      </c>
      <c r="G15" s="307" t="s">
        <v>387</v>
      </c>
      <c r="I15" s="314" t="s">
        <v>385</v>
      </c>
      <c r="J15" s="312"/>
      <c r="K15" s="307" t="s">
        <v>389</v>
      </c>
      <c r="L15" s="307" t="s">
        <v>388</v>
      </c>
      <c r="M15" s="307" t="s">
        <v>390</v>
      </c>
      <c r="O15" s="314" t="s">
        <v>385</v>
      </c>
      <c r="P15" s="307" t="s">
        <v>391</v>
      </c>
      <c r="Q15" s="307" t="s">
        <v>390</v>
      </c>
      <c r="R15" s="2"/>
      <c r="S15" s="314" t="s">
        <v>385</v>
      </c>
      <c r="T15" s="307" t="s">
        <v>396</v>
      </c>
      <c r="U15" s="307" t="s">
        <v>397</v>
      </c>
      <c r="V15" s="307" t="s">
        <v>333</v>
      </c>
      <c r="X15" s="314" t="s">
        <v>385</v>
      </c>
      <c r="Y15" s="307" t="s">
        <v>402</v>
      </c>
      <c r="AA15" s="314" t="s">
        <v>385</v>
      </c>
      <c r="AB15" s="307" t="s">
        <v>409</v>
      </c>
      <c r="AE15" s="314" t="s">
        <v>385</v>
      </c>
      <c r="AF15" s="307" t="s">
        <v>535</v>
      </c>
      <c r="AH15" s="314" t="s">
        <v>385</v>
      </c>
      <c r="AI15" s="307"/>
      <c r="AJ15" s="307"/>
      <c r="AK15" s="307"/>
      <c r="AM15" s="314" t="s">
        <v>385</v>
      </c>
      <c r="AN15" s="307"/>
      <c r="AO15" s="307"/>
      <c r="AP15" s="307"/>
      <c r="AR15" s="314" t="s">
        <v>385</v>
      </c>
      <c r="AS15" s="307"/>
      <c r="AT15" s="307"/>
      <c r="AU15" s="307"/>
      <c r="AW15" s="314" t="s">
        <v>385</v>
      </c>
      <c r="AX15" s="307"/>
      <c r="AY15" s="307"/>
      <c r="AZ15" s="307"/>
      <c r="BB15" s="314" t="s">
        <v>385</v>
      </c>
      <c r="BC15" s="307"/>
      <c r="BD15" s="307"/>
      <c r="BE15" s="307"/>
      <c r="BG15" s="314" t="s">
        <v>385</v>
      </c>
      <c r="BH15" s="307"/>
      <c r="BI15" s="307"/>
      <c r="BJ15" s="307"/>
      <c r="BO15" s="61"/>
    </row>
    <row r="16" spans="2:67" x14ac:dyDescent="0.3">
      <c r="B16" s="22"/>
      <c r="C16" s="549" t="s">
        <v>386</v>
      </c>
      <c r="D16" s="457" t="str">
        <f>IF(BaseSafra!E15="","",BaseSafra!E15)</f>
        <v>Soja Sequeiro</v>
      </c>
      <c r="F16" s="522" t="s">
        <v>386</v>
      </c>
      <c r="G16" s="154" t="s">
        <v>320</v>
      </c>
      <c r="I16" s="549" t="s">
        <v>386</v>
      </c>
      <c r="J16" t="str">
        <f>_xlfn.CONCAT(K16,L16)</f>
        <v>Soja SequeiroMato Grosso do Sul</v>
      </c>
      <c r="K16" s="154" t="s">
        <v>45</v>
      </c>
      <c r="L16" s="154" t="s">
        <v>304</v>
      </c>
      <c r="M16" s="308">
        <v>122</v>
      </c>
      <c r="O16" s="522" t="s">
        <v>386</v>
      </c>
      <c r="P16" s="154" t="s">
        <v>392</v>
      </c>
      <c r="Q16" s="311">
        <v>215000</v>
      </c>
      <c r="S16" s="522" t="s">
        <v>386</v>
      </c>
      <c r="T16" s="154" t="s">
        <v>205</v>
      </c>
      <c r="U16" s="311"/>
      <c r="V16" s="311"/>
      <c r="X16" s="522" t="s">
        <v>386</v>
      </c>
      <c r="Y16" s="154" t="s">
        <v>279</v>
      </c>
      <c r="AA16" s="522" t="s">
        <v>386</v>
      </c>
      <c r="AB16" s="154" t="s">
        <v>410</v>
      </c>
      <c r="AE16" s="522" t="s">
        <v>386</v>
      </c>
      <c r="AF16" s="154" t="s">
        <v>536</v>
      </c>
      <c r="AH16" s="522" t="s">
        <v>386</v>
      </c>
      <c r="AI16" s="154"/>
      <c r="AJ16" s="311"/>
      <c r="AK16" s="311"/>
      <c r="AM16" s="522" t="s">
        <v>386</v>
      </c>
      <c r="AN16" s="154"/>
      <c r="AO16" s="311"/>
      <c r="AP16" s="311"/>
      <c r="AR16" s="522" t="s">
        <v>386</v>
      </c>
      <c r="AS16" s="154"/>
      <c r="AT16" s="311"/>
      <c r="AU16" s="311"/>
      <c r="AW16" s="522" t="s">
        <v>386</v>
      </c>
      <c r="AX16" s="154"/>
      <c r="AY16" s="311"/>
      <c r="AZ16" s="311"/>
      <c r="BB16" s="522" t="s">
        <v>386</v>
      </c>
      <c r="BC16" s="154"/>
      <c r="BD16" s="311"/>
      <c r="BE16" s="311"/>
      <c r="BG16" s="522" t="s">
        <v>386</v>
      </c>
      <c r="BH16" s="154"/>
      <c r="BI16" s="311"/>
      <c r="BJ16" s="311"/>
      <c r="BO16" s="21"/>
    </row>
    <row r="17" spans="2:67" x14ac:dyDescent="0.3">
      <c r="B17" s="22"/>
      <c r="C17" s="549"/>
      <c r="D17" s="457" t="str">
        <f>IF(BaseSafra!E37="","",BaseSafra!E37)</f>
        <v>Soja Irrigada</v>
      </c>
      <c r="F17" s="523"/>
      <c r="G17" s="154" t="s">
        <v>321</v>
      </c>
      <c r="I17" s="549"/>
      <c r="J17" t="str">
        <f t="shared" ref="J17:J37" si="0">_xlfn.CONCAT(K17,L17)</f>
        <v>Milho SafrinhaMato Grosso do Sul</v>
      </c>
      <c r="K17" s="154" t="s">
        <v>75</v>
      </c>
      <c r="L17" s="154" t="s">
        <v>304</v>
      </c>
      <c r="M17" s="308">
        <v>58</v>
      </c>
      <c r="O17" s="523"/>
      <c r="P17" s="154" t="s">
        <v>393</v>
      </c>
      <c r="Q17" s="310">
        <f>Q16*Q18</f>
        <v>64500</v>
      </c>
      <c r="S17" s="523"/>
      <c r="T17" s="154" t="s">
        <v>206</v>
      </c>
      <c r="U17" s="310"/>
      <c r="V17" s="310"/>
      <c r="X17" s="523"/>
      <c r="Y17" s="154" t="s">
        <v>280</v>
      </c>
      <c r="AA17" s="523"/>
      <c r="AB17" s="154" t="s">
        <v>278</v>
      </c>
      <c r="AE17" s="523"/>
      <c r="AF17" s="154" t="s">
        <v>407</v>
      </c>
      <c r="AH17" s="523"/>
      <c r="AI17" s="154"/>
      <c r="AJ17" s="310"/>
      <c r="AK17" s="310"/>
      <c r="AM17" s="523"/>
      <c r="AN17" s="154"/>
      <c r="AO17" s="310"/>
      <c r="AP17" s="310"/>
      <c r="AR17" s="523"/>
      <c r="AS17" s="154"/>
      <c r="AT17" s="310"/>
      <c r="AU17" s="310"/>
      <c r="AW17" s="523"/>
      <c r="AX17" s="154"/>
      <c r="AY17" s="310"/>
      <c r="AZ17" s="310"/>
      <c r="BB17" s="523"/>
      <c r="BC17" s="154"/>
      <c r="BD17" s="310"/>
      <c r="BE17" s="310"/>
      <c r="BG17" s="523"/>
      <c r="BH17" s="154"/>
      <c r="BI17" s="310"/>
      <c r="BJ17" s="310"/>
      <c r="BO17" s="21"/>
    </row>
    <row r="18" spans="2:67" x14ac:dyDescent="0.3">
      <c r="B18" s="22"/>
      <c r="C18" s="549"/>
      <c r="D18" s="457" t="str">
        <f>IF(BaseSafra!E59="","",BaseSafra!E59)</f>
        <v>Soja Grãos e Sementes - Produção Própria</v>
      </c>
      <c r="F18" s="523"/>
      <c r="G18" s="154" t="s">
        <v>322</v>
      </c>
      <c r="I18" s="549"/>
      <c r="J18" t="str">
        <f t="shared" si="0"/>
        <v/>
      </c>
      <c r="K18" s="154"/>
      <c r="L18" s="154"/>
      <c r="M18" s="308"/>
      <c r="O18" s="523"/>
      <c r="P18" s="154" t="s">
        <v>394</v>
      </c>
      <c r="Q18" s="154">
        <v>0.3</v>
      </c>
      <c r="S18" s="523"/>
      <c r="T18" s="154" t="s">
        <v>334</v>
      </c>
      <c r="U18" s="154"/>
      <c r="V18" s="154"/>
      <c r="X18" s="523"/>
      <c r="Y18" s="154" t="s">
        <v>281</v>
      </c>
      <c r="AA18" s="523"/>
      <c r="AB18" s="154" t="s">
        <v>411</v>
      </c>
      <c r="AE18" s="523"/>
      <c r="AF18" s="154" t="s">
        <v>537</v>
      </c>
      <c r="AH18" s="523"/>
      <c r="AI18" s="154"/>
      <c r="AJ18" s="154"/>
      <c r="AK18" s="154"/>
      <c r="AM18" s="523"/>
      <c r="AN18" s="154"/>
      <c r="AO18" s="154"/>
      <c r="AP18" s="154"/>
      <c r="AR18" s="523"/>
      <c r="AS18" s="154"/>
      <c r="AT18" s="154"/>
      <c r="AU18" s="154"/>
      <c r="AW18" s="523"/>
      <c r="AX18" s="154"/>
      <c r="AY18" s="154"/>
      <c r="AZ18" s="154"/>
      <c r="BB18" s="523"/>
      <c r="BC18" s="154"/>
      <c r="BD18" s="154"/>
      <c r="BE18" s="154"/>
      <c r="BG18" s="523"/>
      <c r="BH18" s="154"/>
      <c r="BI18" s="154"/>
      <c r="BJ18" s="154"/>
      <c r="BO18" s="21"/>
    </row>
    <row r="19" spans="2:67" x14ac:dyDescent="0.3">
      <c r="B19" s="22"/>
      <c r="C19" s="549"/>
      <c r="D19" s="457" t="str">
        <f>IF(BaseSafra!E81="","",BaseSafra!E81)</f>
        <v>Soja Grãos e Sementes - Produção Cooperado</v>
      </c>
      <c r="F19" s="523"/>
      <c r="G19" s="154" t="s">
        <v>323</v>
      </c>
      <c r="I19" s="549"/>
      <c r="J19" t="str">
        <f t="shared" si="0"/>
        <v/>
      </c>
      <c r="K19" s="154"/>
      <c r="L19" s="154"/>
      <c r="M19" s="308"/>
      <c r="O19" s="523"/>
      <c r="P19" s="154" t="s">
        <v>395</v>
      </c>
      <c r="Q19" s="154">
        <f>Q16-Q17</f>
        <v>150500</v>
      </c>
      <c r="S19" s="523"/>
      <c r="T19" s="154" t="s">
        <v>270</v>
      </c>
      <c r="U19" s="154"/>
      <c r="V19" s="154"/>
      <c r="X19" s="523"/>
      <c r="Y19" s="154" t="s">
        <v>282</v>
      </c>
      <c r="AA19" s="523"/>
      <c r="AB19" s="154" t="s">
        <v>398</v>
      </c>
      <c r="AE19" s="523"/>
      <c r="AF19" s="154" t="s">
        <v>538</v>
      </c>
      <c r="AH19" s="523"/>
      <c r="AI19" s="154"/>
      <c r="AJ19" s="154"/>
      <c r="AK19" s="154"/>
      <c r="AM19" s="523"/>
      <c r="AN19" s="154"/>
      <c r="AO19" s="154"/>
      <c r="AP19" s="154"/>
      <c r="AR19" s="523"/>
      <c r="AS19" s="154"/>
      <c r="AT19" s="154"/>
      <c r="AU19" s="154"/>
      <c r="AW19" s="523"/>
      <c r="AX19" s="154"/>
      <c r="AY19" s="154"/>
      <c r="AZ19" s="154"/>
      <c r="BB19" s="523"/>
      <c r="BC19" s="154"/>
      <c r="BD19" s="154"/>
      <c r="BE19" s="154"/>
      <c r="BG19" s="523"/>
      <c r="BH19" s="154"/>
      <c r="BI19" s="154"/>
      <c r="BJ19" s="154"/>
      <c r="BO19" s="21"/>
    </row>
    <row r="20" spans="2:67" x14ac:dyDescent="0.3">
      <c r="B20" s="22"/>
      <c r="C20" s="549"/>
      <c r="D20" s="457" t="str">
        <f>IF(BaseSafra!E103="","",BaseSafra!E103)</f>
        <v>Milho Safrinha</v>
      </c>
      <c r="F20" s="523"/>
      <c r="G20" s="154" t="s">
        <v>324</v>
      </c>
      <c r="I20" s="549"/>
      <c r="J20" t="str">
        <f t="shared" si="0"/>
        <v/>
      </c>
      <c r="K20" s="154"/>
      <c r="L20" s="154"/>
      <c r="M20" s="308"/>
      <c r="O20" s="523"/>
      <c r="P20" s="154"/>
      <c r="Q20" s="154"/>
      <c r="S20" s="523"/>
      <c r="T20" s="154" t="s">
        <v>335</v>
      </c>
      <c r="U20" s="154"/>
      <c r="V20" s="154"/>
      <c r="X20" s="523"/>
      <c r="Y20" s="154" t="s">
        <v>399</v>
      </c>
      <c r="AA20" s="523"/>
      <c r="AB20" s="154"/>
      <c r="AE20" s="523"/>
      <c r="AF20" s="154" t="s">
        <v>539</v>
      </c>
      <c r="AH20" s="523"/>
      <c r="AI20" s="154"/>
      <c r="AJ20" s="154"/>
      <c r="AK20" s="154"/>
      <c r="AM20" s="523"/>
      <c r="AN20" s="154"/>
      <c r="AO20" s="154"/>
      <c r="AP20" s="154"/>
      <c r="AR20" s="523"/>
      <c r="AS20" s="154"/>
      <c r="AT20" s="154"/>
      <c r="AU20" s="154"/>
      <c r="AW20" s="523"/>
      <c r="AX20" s="154"/>
      <c r="AY20" s="154"/>
      <c r="AZ20" s="154"/>
      <c r="BB20" s="523"/>
      <c r="BC20" s="154"/>
      <c r="BD20" s="154"/>
      <c r="BE20" s="154"/>
      <c r="BG20" s="523"/>
      <c r="BH20" s="154"/>
      <c r="BI20" s="154"/>
      <c r="BJ20" s="154"/>
      <c r="BO20" s="21"/>
    </row>
    <row r="21" spans="2:67" x14ac:dyDescent="0.3">
      <c r="B21" s="22"/>
      <c r="C21" s="549"/>
      <c r="D21" s="457" t="str">
        <f>IF(BaseSafra!E125="","",BaseSafra!E125)</f>
        <v>Milho Verão</v>
      </c>
      <c r="F21" s="523"/>
      <c r="G21" s="154" t="s">
        <v>325</v>
      </c>
      <c r="I21" s="549"/>
      <c r="J21" t="str">
        <f t="shared" si="0"/>
        <v/>
      </c>
      <c r="K21" s="154"/>
      <c r="L21" s="154"/>
      <c r="M21" s="308"/>
      <c r="O21" s="523"/>
      <c r="P21" s="154"/>
      <c r="Q21" s="154"/>
      <c r="S21" s="523"/>
      <c r="T21" s="154"/>
      <c r="U21" s="154"/>
      <c r="V21" s="154"/>
      <c r="X21" s="523"/>
      <c r="Y21" s="154" t="s">
        <v>283</v>
      </c>
      <c r="AA21" s="523"/>
      <c r="AB21" s="154"/>
      <c r="AE21" s="523"/>
      <c r="AF21" s="154" t="s">
        <v>540</v>
      </c>
      <c r="AH21" s="523"/>
      <c r="AI21" s="154"/>
      <c r="AJ21" s="154"/>
      <c r="AK21" s="154"/>
      <c r="AM21" s="523"/>
      <c r="AN21" s="154"/>
      <c r="AO21" s="154"/>
      <c r="AP21" s="154"/>
      <c r="AR21" s="523"/>
      <c r="AS21" s="154"/>
      <c r="AT21" s="154"/>
      <c r="AU21" s="154"/>
      <c r="AW21" s="523"/>
      <c r="AX21" s="154"/>
      <c r="AY21" s="154"/>
      <c r="AZ21" s="154"/>
      <c r="BB21" s="523"/>
      <c r="BC21" s="154"/>
      <c r="BD21" s="154"/>
      <c r="BE21" s="154"/>
      <c r="BG21" s="523"/>
      <c r="BH21" s="154"/>
      <c r="BI21" s="154"/>
      <c r="BJ21" s="154"/>
      <c r="BO21" s="21"/>
    </row>
    <row r="22" spans="2:67" x14ac:dyDescent="0.3">
      <c r="B22" s="22"/>
      <c r="C22" s="549"/>
      <c r="D22" s="457" t="str">
        <f>IF(BaseSafra!E147="","",BaseSafra!E147)</f>
        <v>Milho Grãos e Sementes - Produção Própria</v>
      </c>
      <c r="F22" s="523"/>
      <c r="G22" s="154"/>
      <c r="I22" s="549"/>
      <c r="J22" t="str">
        <f t="shared" si="0"/>
        <v/>
      </c>
      <c r="K22" s="154"/>
      <c r="L22" s="154"/>
      <c r="M22" s="308"/>
      <c r="O22" s="523"/>
      <c r="P22" s="154"/>
      <c r="Q22" s="154"/>
      <c r="S22" s="523"/>
      <c r="T22" s="154"/>
      <c r="U22" s="154"/>
      <c r="V22" s="154"/>
      <c r="X22" s="523"/>
      <c r="Y22" s="154" t="s">
        <v>284</v>
      </c>
      <c r="AA22" s="523"/>
      <c r="AB22" s="154"/>
      <c r="AE22" s="523"/>
      <c r="AF22" s="154" t="s">
        <v>280</v>
      </c>
      <c r="AH22" s="523"/>
      <c r="AI22" s="154"/>
      <c r="AJ22" s="154"/>
      <c r="AK22" s="154"/>
      <c r="AM22" s="523"/>
      <c r="AN22" s="154"/>
      <c r="AO22" s="154"/>
      <c r="AP22" s="154"/>
      <c r="AR22" s="523"/>
      <c r="AS22" s="154"/>
      <c r="AT22" s="154"/>
      <c r="AU22" s="154"/>
      <c r="AW22" s="523"/>
      <c r="AX22" s="154"/>
      <c r="AY22" s="154"/>
      <c r="AZ22" s="154"/>
      <c r="BB22" s="523"/>
      <c r="BC22" s="154"/>
      <c r="BD22" s="154"/>
      <c r="BE22" s="154"/>
      <c r="BG22" s="523"/>
      <c r="BH22" s="154"/>
      <c r="BI22" s="154"/>
      <c r="BJ22" s="154"/>
      <c r="BO22" s="21"/>
    </row>
    <row r="23" spans="2:67" x14ac:dyDescent="0.3">
      <c r="B23" s="22"/>
      <c r="C23" s="549"/>
      <c r="D23" s="457" t="str">
        <f>IF(BaseSafra!E169="","",BaseSafra!E169)</f>
        <v>Milho Grãos e Sementes - Produção Cooperado</v>
      </c>
      <c r="F23" s="523"/>
      <c r="G23" s="154"/>
      <c r="I23" s="549"/>
      <c r="J23" t="str">
        <f t="shared" si="0"/>
        <v/>
      </c>
      <c r="K23" s="154"/>
      <c r="L23" s="154"/>
      <c r="M23" s="308"/>
      <c r="O23" s="523"/>
      <c r="P23" s="154"/>
      <c r="Q23" s="154"/>
      <c r="S23" s="523"/>
      <c r="T23" s="154"/>
      <c r="U23" s="154"/>
      <c r="V23" s="154"/>
      <c r="X23" s="523"/>
      <c r="Y23" s="154" t="s">
        <v>400</v>
      </c>
      <c r="AA23" s="523"/>
      <c r="AB23" s="154"/>
      <c r="AE23" s="523"/>
      <c r="AF23" s="154" t="s">
        <v>541</v>
      </c>
      <c r="AH23" s="523"/>
      <c r="AI23" s="154"/>
      <c r="AJ23" s="154"/>
      <c r="AK23" s="154"/>
      <c r="AM23" s="523"/>
      <c r="AN23" s="154"/>
      <c r="AO23" s="154"/>
      <c r="AP23" s="154"/>
      <c r="AR23" s="523"/>
      <c r="AS23" s="154"/>
      <c r="AT23" s="154"/>
      <c r="AU23" s="154"/>
      <c r="AW23" s="523"/>
      <c r="AX23" s="154"/>
      <c r="AY23" s="154"/>
      <c r="AZ23" s="154"/>
      <c r="BB23" s="523"/>
      <c r="BC23" s="154"/>
      <c r="BD23" s="154"/>
      <c r="BE23" s="154"/>
      <c r="BG23" s="523"/>
      <c r="BH23" s="154"/>
      <c r="BI23" s="154"/>
      <c r="BJ23" s="154"/>
      <c r="BO23" s="21"/>
    </row>
    <row r="24" spans="2:67" x14ac:dyDescent="0.3">
      <c r="B24" s="22"/>
      <c r="C24" s="549"/>
      <c r="D24" s="457" t="str">
        <f>IF(BaseSafra!E191="","",BaseSafra!E191)</f>
        <v>Cana de Açucar</v>
      </c>
      <c r="F24" s="523"/>
      <c r="G24" s="154"/>
      <c r="I24" s="549"/>
      <c r="J24" t="str">
        <f t="shared" si="0"/>
        <v/>
      </c>
      <c r="K24" s="154"/>
      <c r="L24" s="154"/>
      <c r="M24" s="308"/>
      <c r="O24" s="523"/>
      <c r="P24" s="154"/>
      <c r="Q24" s="154"/>
      <c r="S24" s="523"/>
      <c r="T24" s="154"/>
      <c r="U24" s="154"/>
      <c r="V24" s="154"/>
      <c r="X24" s="523"/>
      <c r="Y24" s="154" t="s">
        <v>401</v>
      </c>
      <c r="AA24" s="523"/>
      <c r="AB24" s="154"/>
      <c r="AE24" s="523"/>
      <c r="AF24" s="154"/>
      <c r="AH24" s="523"/>
      <c r="AI24" s="154"/>
      <c r="AJ24" s="154"/>
      <c r="AK24" s="154"/>
      <c r="AM24" s="523"/>
      <c r="AN24" s="154"/>
      <c r="AO24" s="154"/>
      <c r="AP24" s="154"/>
      <c r="AR24" s="523"/>
      <c r="AS24" s="154"/>
      <c r="AT24" s="154"/>
      <c r="AU24" s="154"/>
      <c r="AW24" s="523"/>
      <c r="AX24" s="154"/>
      <c r="AY24" s="154"/>
      <c r="AZ24" s="154"/>
      <c r="BB24" s="523"/>
      <c r="BC24" s="154"/>
      <c r="BD24" s="154"/>
      <c r="BE24" s="154"/>
      <c r="BG24" s="523"/>
      <c r="BH24" s="154"/>
      <c r="BI24" s="154"/>
      <c r="BJ24" s="154"/>
      <c r="BO24" s="21"/>
    </row>
    <row r="25" spans="2:67" x14ac:dyDescent="0.3">
      <c r="B25" s="22"/>
      <c r="C25" s="549"/>
      <c r="D25" s="457" t="str">
        <f>IF(BaseSafra!E213="","",BaseSafra!E213)</f>
        <v>Laranja</v>
      </c>
      <c r="F25" s="523"/>
      <c r="G25" s="154"/>
      <c r="I25" s="549"/>
      <c r="J25" t="str">
        <f t="shared" si="0"/>
        <v/>
      </c>
      <c r="K25" s="154"/>
      <c r="L25" s="154"/>
      <c r="M25" s="308"/>
      <c r="O25" s="523"/>
      <c r="P25" s="154"/>
      <c r="Q25" s="154"/>
      <c r="S25" s="523"/>
      <c r="T25" s="154"/>
      <c r="U25" s="154"/>
      <c r="V25" s="154"/>
      <c r="X25" s="523"/>
      <c r="Y25" s="154" t="s">
        <v>403</v>
      </c>
      <c r="AA25" s="523"/>
      <c r="AB25" s="154"/>
      <c r="AE25" s="523"/>
      <c r="AF25" s="154"/>
      <c r="AH25" s="523"/>
      <c r="AI25" s="154"/>
      <c r="AJ25" s="154"/>
      <c r="AK25" s="154"/>
      <c r="AM25" s="523"/>
      <c r="AN25" s="154"/>
      <c r="AO25" s="154"/>
      <c r="AP25" s="154"/>
      <c r="AR25" s="523"/>
      <c r="AS25" s="154"/>
      <c r="AT25" s="154"/>
      <c r="AU25" s="154"/>
      <c r="AW25" s="523"/>
      <c r="AX25" s="154"/>
      <c r="AY25" s="154"/>
      <c r="AZ25" s="154"/>
      <c r="BB25" s="523"/>
      <c r="BC25" s="154"/>
      <c r="BD25" s="154"/>
      <c r="BE25" s="154"/>
      <c r="BG25" s="523"/>
      <c r="BH25" s="154"/>
      <c r="BI25" s="154"/>
      <c r="BJ25" s="154"/>
      <c r="BO25" s="21"/>
    </row>
    <row r="26" spans="2:67" x14ac:dyDescent="0.3">
      <c r="B26" s="22"/>
      <c r="C26" s="549"/>
      <c r="D26" s="457" t="str">
        <f>IF(BaseSafra!E235="","",BaseSafra!E235)</f>
        <v>Limão</v>
      </c>
      <c r="F26" s="523"/>
      <c r="G26" s="154"/>
      <c r="I26" s="549"/>
      <c r="J26" t="str">
        <f t="shared" si="0"/>
        <v/>
      </c>
      <c r="K26" s="154"/>
      <c r="L26" s="154"/>
      <c r="M26" s="308"/>
      <c r="O26" s="523"/>
      <c r="P26" s="154"/>
      <c r="Q26" s="154"/>
      <c r="S26" s="523"/>
      <c r="T26" s="154"/>
      <c r="U26" s="154"/>
      <c r="V26" s="154"/>
      <c r="X26" s="523"/>
      <c r="Y26" s="154" t="s">
        <v>404</v>
      </c>
      <c r="AA26" s="523"/>
      <c r="AB26" s="154"/>
      <c r="AE26" s="523"/>
      <c r="AF26" s="154"/>
      <c r="AH26" s="523"/>
      <c r="AI26" s="154"/>
      <c r="AJ26" s="154"/>
      <c r="AK26" s="154"/>
      <c r="AM26" s="523"/>
      <c r="AN26" s="154"/>
      <c r="AO26" s="154"/>
      <c r="AP26" s="154"/>
      <c r="AR26" s="523"/>
      <c r="AS26" s="154"/>
      <c r="AT26" s="154"/>
      <c r="AU26" s="154"/>
      <c r="AW26" s="523"/>
      <c r="AX26" s="154"/>
      <c r="AY26" s="154"/>
      <c r="AZ26" s="154"/>
      <c r="BB26" s="523"/>
      <c r="BC26" s="154"/>
      <c r="BD26" s="154"/>
      <c r="BE26" s="154"/>
      <c r="BG26" s="523"/>
      <c r="BH26" s="154"/>
      <c r="BI26" s="154"/>
      <c r="BJ26" s="154"/>
      <c r="BO26" s="21"/>
    </row>
    <row r="27" spans="2:67" x14ac:dyDescent="0.3">
      <c r="B27" s="22"/>
      <c r="C27" s="549"/>
      <c r="D27" s="457" t="str">
        <f>IF(BaseSafra!E257="","",BaseSafra!E257)</f>
        <v>Algodão 1ª Safra</v>
      </c>
      <c r="F27" s="523"/>
      <c r="G27" s="154"/>
      <c r="I27" s="549"/>
      <c r="J27" t="str">
        <f t="shared" si="0"/>
        <v/>
      </c>
      <c r="K27" s="154"/>
      <c r="L27" s="154"/>
      <c r="M27" s="308"/>
      <c r="O27" s="523"/>
      <c r="P27" s="154"/>
      <c r="Q27" s="154"/>
      <c r="S27" s="523"/>
      <c r="T27" s="154"/>
      <c r="U27" s="154"/>
      <c r="V27" s="154"/>
      <c r="X27" s="523"/>
      <c r="Y27" s="154" t="s">
        <v>405</v>
      </c>
      <c r="AA27" s="523"/>
      <c r="AB27" s="154"/>
      <c r="AE27" s="523"/>
      <c r="AF27" s="154"/>
      <c r="AH27" s="523"/>
      <c r="AI27" s="154"/>
      <c r="AJ27" s="154"/>
      <c r="AK27" s="154"/>
      <c r="AM27" s="523"/>
      <c r="AN27" s="154"/>
      <c r="AO27" s="154"/>
      <c r="AP27" s="154"/>
      <c r="AR27" s="523"/>
      <c r="AS27" s="154"/>
      <c r="AT27" s="154"/>
      <c r="AU27" s="154"/>
      <c r="AW27" s="523"/>
      <c r="AX27" s="154"/>
      <c r="AY27" s="154"/>
      <c r="AZ27" s="154"/>
      <c r="BB27" s="523"/>
      <c r="BC27" s="154"/>
      <c r="BD27" s="154"/>
      <c r="BE27" s="154"/>
      <c r="BG27" s="523"/>
      <c r="BH27" s="154"/>
      <c r="BI27" s="154"/>
      <c r="BJ27" s="154"/>
      <c r="BO27" s="21"/>
    </row>
    <row r="28" spans="2:67" x14ac:dyDescent="0.3">
      <c r="B28" s="22"/>
      <c r="C28" s="549"/>
      <c r="D28" s="457" t="str">
        <f>IF(BaseSafra!E279="","",BaseSafra!E279)</f>
        <v>Algodão 2ª Safra</v>
      </c>
      <c r="F28" s="523"/>
      <c r="G28" s="154"/>
      <c r="I28" s="549"/>
      <c r="J28" t="str">
        <f t="shared" si="0"/>
        <v/>
      </c>
      <c r="K28" s="154"/>
      <c r="L28" s="154"/>
      <c r="M28" s="308"/>
      <c r="O28" s="523"/>
      <c r="P28" s="154"/>
      <c r="Q28" s="154"/>
      <c r="S28" s="523"/>
      <c r="T28" s="154"/>
      <c r="U28" s="154"/>
      <c r="V28" s="154"/>
      <c r="X28" s="523"/>
      <c r="Y28" s="154" t="s">
        <v>406</v>
      </c>
      <c r="AA28" s="523"/>
      <c r="AB28" s="154"/>
      <c r="AE28" s="523"/>
      <c r="AF28" s="154"/>
      <c r="AH28" s="523"/>
      <c r="AI28" s="154"/>
      <c r="AJ28" s="154"/>
      <c r="AK28" s="154"/>
      <c r="AM28" s="523"/>
      <c r="AN28" s="154"/>
      <c r="AO28" s="154"/>
      <c r="AP28" s="154"/>
      <c r="AR28" s="523"/>
      <c r="AS28" s="154"/>
      <c r="AT28" s="154"/>
      <c r="AU28" s="154"/>
      <c r="AW28" s="523"/>
      <c r="AX28" s="154"/>
      <c r="AY28" s="154"/>
      <c r="AZ28" s="154"/>
      <c r="BB28" s="523"/>
      <c r="BC28" s="154"/>
      <c r="BD28" s="154"/>
      <c r="BE28" s="154"/>
      <c r="BG28" s="523"/>
      <c r="BH28" s="154"/>
      <c r="BI28" s="154"/>
      <c r="BJ28" s="154"/>
      <c r="BO28" s="21"/>
    </row>
    <row r="29" spans="2:67" x14ac:dyDescent="0.3">
      <c r="B29" s="22"/>
      <c r="C29" s="549"/>
      <c r="D29" s="457" t="str">
        <f>IF(BaseSafra!E301="","",BaseSafra!E301)</f>
        <v/>
      </c>
      <c r="F29" s="523"/>
      <c r="G29" s="154"/>
      <c r="I29" s="549"/>
      <c r="J29" t="str">
        <f t="shared" si="0"/>
        <v/>
      </c>
      <c r="K29" s="154"/>
      <c r="L29" s="154"/>
      <c r="M29" s="308"/>
      <c r="O29" s="523"/>
      <c r="P29" s="154"/>
      <c r="Q29" s="154"/>
      <c r="S29" s="523"/>
      <c r="T29" s="154"/>
      <c r="U29" s="154"/>
      <c r="V29" s="154"/>
      <c r="X29" s="523"/>
      <c r="Y29" s="154" t="s">
        <v>375</v>
      </c>
      <c r="AA29" s="523"/>
      <c r="AB29" s="154"/>
      <c r="AE29" s="523"/>
      <c r="AF29" s="154"/>
      <c r="AH29" s="523"/>
      <c r="AI29" s="154"/>
      <c r="AJ29" s="154"/>
      <c r="AK29" s="154"/>
      <c r="AM29" s="523"/>
      <c r="AN29" s="154"/>
      <c r="AO29" s="154"/>
      <c r="AP29" s="154"/>
      <c r="AR29" s="523"/>
      <c r="AS29" s="154"/>
      <c r="AT29" s="154"/>
      <c r="AU29" s="154"/>
      <c r="AW29" s="523"/>
      <c r="AX29" s="154"/>
      <c r="AY29" s="154"/>
      <c r="AZ29" s="154"/>
      <c r="BB29" s="523"/>
      <c r="BC29" s="154"/>
      <c r="BD29" s="154"/>
      <c r="BE29" s="154"/>
      <c r="BG29" s="523"/>
      <c r="BH29" s="154"/>
      <c r="BI29" s="154"/>
      <c r="BJ29" s="154"/>
      <c r="BO29" s="21"/>
    </row>
    <row r="30" spans="2:67" x14ac:dyDescent="0.3">
      <c r="B30" s="22"/>
      <c r="C30" s="549"/>
      <c r="D30" s="457" t="str">
        <f>IF(BaseSafra!E323="","",BaseSafra!E323)</f>
        <v/>
      </c>
      <c r="F30" s="523"/>
      <c r="G30" s="154"/>
      <c r="I30" s="549"/>
      <c r="J30" t="str">
        <f t="shared" si="0"/>
        <v/>
      </c>
      <c r="K30" s="154"/>
      <c r="L30" s="154"/>
      <c r="M30" s="308"/>
      <c r="O30" s="523"/>
      <c r="P30" s="154"/>
      <c r="Q30" s="154"/>
      <c r="S30" s="523"/>
      <c r="T30" s="154"/>
      <c r="U30" s="154"/>
      <c r="V30" s="154"/>
      <c r="X30" s="523"/>
      <c r="Y30" s="154" t="s">
        <v>407</v>
      </c>
      <c r="AA30" s="523"/>
      <c r="AB30" s="154"/>
      <c r="AE30" s="523"/>
      <c r="AF30" s="154"/>
      <c r="AH30" s="523"/>
      <c r="AI30" s="154"/>
      <c r="AJ30" s="154"/>
      <c r="AK30" s="154"/>
      <c r="AM30" s="523"/>
      <c r="AN30" s="154"/>
      <c r="AO30" s="154"/>
      <c r="AP30" s="154"/>
      <c r="AR30" s="523"/>
      <c r="AS30" s="154"/>
      <c r="AT30" s="154"/>
      <c r="AU30" s="154"/>
      <c r="AW30" s="523"/>
      <c r="AX30" s="154"/>
      <c r="AY30" s="154"/>
      <c r="AZ30" s="154"/>
      <c r="BB30" s="523"/>
      <c r="BC30" s="154"/>
      <c r="BD30" s="154"/>
      <c r="BE30" s="154"/>
      <c r="BG30" s="523"/>
      <c r="BH30" s="154"/>
      <c r="BI30" s="154"/>
      <c r="BJ30" s="154"/>
      <c r="BO30" s="21"/>
    </row>
    <row r="31" spans="2:67" x14ac:dyDescent="0.3">
      <c r="B31" s="22"/>
      <c r="C31" s="549"/>
      <c r="D31" s="457" t="str">
        <f>IF(BaseSafra!E345="","",BaseSafra!E345)</f>
        <v/>
      </c>
      <c r="F31" s="523"/>
      <c r="G31" s="154"/>
      <c r="I31" s="549"/>
      <c r="J31" t="str">
        <f t="shared" si="0"/>
        <v/>
      </c>
      <c r="K31" s="154"/>
      <c r="L31" s="154"/>
      <c r="M31" s="308"/>
      <c r="O31" s="523"/>
      <c r="P31" s="154"/>
      <c r="Q31" s="154"/>
      <c r="S31" s="523"/>
      <c r="T31" s="154"/>
      <c r="U31" s="154"/>
      <c r="V31" s="154"/>
      <c r="X31" s="523"/>
      <c r="Y31" s="154" t="s">
        <v>408</v>
      </c>
      <c r="AA31" s="523"/>
      <c r="AB31" s="154"/>
      <c r="AE31" s="523"/>
      <c r="AF31" s="154"/>
      <c r="AH31" s="523"/>
      <c r="AI31" s="154"/>
      <c r="AJ31" s="154"/>
      <c r="AK31" s="154"/>
      <c r="AM31" s="523"/>
      <c r="AN31" s="154"/>
      <c r="AO31" s="154"/>
      <c r="AP31" s="154"/>
      <c r="AR31" s="523"/>
      <c r="AS31" s="154"/>
      <c r="AT31" s="154"/>
      <c r="AU31" s="154"/>
      <c r="AW31" s="523"/>
      <c r="AX31" s="154"/>
      <c r="AY31" s="154"/>
      <c r="AZ31" s="154"/>
      <c r="BB31" s="523"/>
      <c r="BC31" s="154"/>
      <c r="BD31" s="154"/>
      <c r="BE31" s="154"/>
      <c r="BG31" s="523"/>
      <c r="BH31" s="154"/>
      <c r="BI31" s="154"/>
      <c r="BJ31" s="154"/>
      <c r="BO31" s="21"/>
    </row>
    <row r="32" spans="2:67" x14ac:dyDescent="0.3">
      <c r="B32" s="22"/>
      <c r="C32" s="549"/>
      <c r="D32" s="457" t="str">
        <f>IF(BaseSafra!E367="","",BaseSafra!E367)</f>
        <v/>
      </c>
      <c r="F32" s="523"/>
      <c r="G32" s="154"/>
      <c r="I32" s="549"/>
      <c r="J32" t="str">
        <f t="shared" si="0"/>
        <v/>
      </c>
      <c r="K32" s="154"/>
      <c r="L32" s="154"/>
      <c r="M32" s="308"/>
      <c r="O32" s="523"/>
      <c r="P32" s="154"/>
      <c r="Q32" s="154"/>
      <c r="S32" s="523"/>
      <c r="T32" s="154"/>
      <c r="U32" s="154"/>
      <c r="V32" s="154"/>
      <c r="X32" s="523"/>
      <c r="Y32" s="154" t="s">
        <v>415</v>
      </c>
      <c r="AA32" s="523"/>
      <c r="AB32" s="154"/>
      <c r="AE32" s="523"/>
      <c r="AF32" s="154"/>
      <c r="AH32" s="523"/>
      <c r="AI32" s="154"/>
      <c r="AJ32" s="154"/>
      <c r="AK32" s="154"/>
      <c r="AM32" s="523"/>
      <c r="AN32" s="154"/>
      <c r="AO32" s="154"/>
      <c r="AP32" s="154"/>
      <c r="AR32" s="523"/>
      <c r="AS32" s="154"/>
      <c r="AT32" s="154"/>
      <c r="AU32" s="154"/>
      <c r="AW32" s="523"/>
      <c r="AX32" s="154"/>
      <c r="AY32" s="154"/>
      <c r="AZ32" s="154"/>
      <c r="BB32" s="523"/>
      <c r="BC32" s="154"/>
      <c r="BD32" s="154"/>
      <c r="BE32" s="154"/>
      <c r="BG32" s="523"/>
      <c r="BH32" s="154"/>
      <c r="BI32" s="154"/>
      <c r="BJ32" s="154"/>
      <c r="BO32" s="21"/>
    </row>
    <row r="33" spans="2:67" x14ac:dyDescent="0.3">
      <c r="B33" s="22"/>
      <c r="C33" s="549"/>
      <c r="D33" s="457" t="str">
        <f>IF(BaseSafra!E389="","",BaseSafra!E389)</f>
        <v/>
      </c>
      <c r="F33" s="523"/>
      <c r="G33" s="154"/>
      <c r="I33" s="549"/>
      <c r="J33" t="str">
        <f t="shared" si="0"/>
        <v/>
      </c>
      <c r="K33" s="154"/>
      <c r="L33" s="154"/>
      <c r="M33" s="308"/>
      <c r="O33" s="523"/>
      <c r="P33" s="154"/>
      <c r="Q33" s="154"/>
      <c r="S33" s="523"/>
      <c r="T33" s="154"/>
      <c r="U33" s="154"/>
      <c r="V33" s="154"/>
      <c r="X33" s="523"/>
      <c r="Y33" s="154"/>
      <c r="AA33" s="523"/>
      <c r="AB33" s="154"/>
      <c r="AE33" s="523"/>
      <c r="AF33" s="154"/>
      <c r="AH33" s="523"/>
      <c r="AI33" s="154"/>
      <c r="AJ33" s="154"/>
      <c r="AK33" s="154"/>
      <c r="AM33" s="523"/>
      <c r="AN33" s="154"/>
      <c r="AO33" s="154"/>
      <c r="AP33" s="154"/>
      <c r="AR33" s="523"/>
      <c r="AS33" s="154"/>
      <c r="AT33" s="154"/>
      <c r="AU33" s="154"/>
      <c r="AW33" s="523"/>
      <c r="AX33" s="154"/>
      <c r="AY33" s="154"/>
      <c r="AZ33" s="154"/>
      <c r="BB33" s="523"/>
      <c r="BC33" s="154"/>
      <c r="BD33" s="154"/>
      <c r="BE33" s="154"/>
      <c r="BG33" s="523"/>
      <c r="BH33" s="154"/>
      <c r="BI33" s="154"/>
      <c r="BJ33" s="154"/>
      <c r="BO33" s="21"/>
    </row>
    <row r="34" spans="2:67" x14ac:dyDescent="0.3">
      <c r="B34" s="22"/>
      <c r="C34" s="549"/>
      <c r="D34" s="457" t="str">
        <f>IF(BaseSafra!E411="","",BaseSafra!E411)</f>
        <v/>
      </c>
      <c r="F34" s="523"/>
      <c r="G34" s="154"/>
      <c r="I34" s="549"/>
      <c r="J34" t="str">
        <f t="shared" si="0"/>
        <v/>
      </c>
      <c r="K34" s="154"/>
      <c r="L34" s="154"/>
      <c r="M34" s="308"/>
      <c r="O34" s="523"/>
      <c r="P34" s="154"/>
      <c r="Q34" s="154"/>
      <c r="S34" s="523"/>
      <c r="T34" s="154"/>
      <c r="U34" s="154"/>
      <c r="V34" s="154"/>
      <c r="X34" s="523"/>
      <c r="Y34" s="154"/>
      <c r="AA34" s="523"/>
      <c r="AB34" s="154"/>
      <c r="AE34" s="523"/>
      <c r="AF34" s="154"/>
      <c r="AH34" s="523"/>
      <c r="AI34" s="154"/>
      <c r="AJ34" s="154"/>
      <c r="AK34" s="154"/>
      <c r="AM34" s="523"/>
      <c r="AN34" s="154"/>
      <c r="AO34" s="154"/>
      <c r="AP34" s="154"/>
      <c r="AR34" s="523"/>
      <c r="AS34" s="154"/>
      <c r="AT34" s="154"/>
      <c r="AU34" s="154"/>
      <c r="AW34" s="523"/>
      <c r="AX34" s="154"/>
      <c r="AY34" s="154"/>
      <c r="AZ34" s="154"/>
      <c r="BB34" s="523"/>
      <c r="BC34" s="154"/>
      <c r="BD34" s="154"/>
      <c r="BE34" s="154"/>
      <c r="BG34" s="523"/>
      <c r="BH34" s="154"/>
      <c r="BI34" s="154"/>
      <c r="BJ34" s="154"/>
      <c r="BO34" s="21"/>
    </row>
    <row r="35" spans="2:67" x14ac:dyDescent="0.3">
      <c r="B35" s="22"/>
      <c r="C35" s="549"/>
      <c r="D35" s="457" t="str">
        <f>IF(BaseSafra!E433="","",BaseSafra!E433)</f>
        <v/>
      </c>
      <c r="F35" s="523"/>
      <c r="G35" s="154"/>
      <c r="I35" s="549"/>
      <c r="J35" t="str">
        <f t="shared" si="0"/>
        <v/>
      </c>
      <c r="K35" s="154"/>
      <c r="L35" s="154"/>
      <c r="M35" s="308"/>
      <c r="O35" s="523"/>
      <c r="P35" s="154"/>
      <c r="Q35" s="154"/>
      <c r="S35" s="523"/>
      <c r="T35" s="154"/>
      <c r="U35" s="154"/>
      <c r="V35" s="154"/>
      <c r="X35" s="523"/>
      <c r="Y35" s="154"/>
      <c r="AA35" s="523"/>
      <c r="AB35" s="154"/>
      <c r="AE35" s="523"/>
      <c r="AF35" s="154"/>
      <c r="AH35" s="523"/>
      <c r="AI35" s="154"/>
      <c r="AJ35" s="154"/>
      <c r="AK35" s="154"/>
      <c r="AM35" s="523"/>
      <c r="AN35" s="154"/>
      <c r="AO35" s="154"/>
      <c r="AP35" s="154"/>
      <c r="AR35" s="523"/>
      <c r="AS35" s="154"/>
      <c r="AT35" s="154"/>
      <c r="AU35" s="154"/>
      <c r="AW35" s="523"/>
      <c r="AX35" s="154"/>
      <c r="AY35" s="154"/>
      <c r="AZ35" s="154"/>
      <c r="BB35" s="523"/>
      <c r="BC35" s="154"/>
      <c r="BD35" s="154"/>
      <c r="BE35" s="154"/>
      <c r="BG35" s="523"/>
      <c r="BH35" s="154"/>
      <c r="BI35" s="154"/>
      <c r="BJ35" s="154"/>
      <c r="BO35" s="21"/>
    </row>
    <row r="36" spans="2:67" x14ac:dyDescent="0.3">
      <c r="B36" s="22"/>
      <c r="C36" s="549"/>
      <c r="D36" s="457" t="str">
        <f>IF(BaseSafra!E455="","",BaseSafra!E455)</f>
        <v/>
      </c>
      <c r="F36" s="523"/>
      <c r="G36" s="315"/>
      <c r="I36" s="549"/>
      <c r="J36" t="str">
        <f t="shared" si="0"/>
        <v/>
      </c>
      <c r="K36" s="154"/>
      <c r="L36" s="154"/>
      <c r="M36" s="308"/>
      <c r="O36" s="523"/>
      <c r="P36" s="315"/>
      <c r="Q36" s="315"/>
      <c r="S36" s="523"/>
      <c r="T36" s="154"/>
      <c r="U36" s="154"/>
      <c r="V36" s="154"/>
      <c r="X36" s="523"/>
      <c r="Y36" s="154"/>
      <c r="AA36" s="523"/>
      <c r="AB36" s="154"/>
      <c r="AE36" s="523"/>
      <c r="AF36" s="154"/>
      <c r="AH36" s="523"/>
      <c r="AI36" s="154"/>
      <c r="AJ36" s="154"/>
      <c r="AK36" s="154"/>
      <c r="AM36" s="523"/>
      <c r="AN36" s="154"/>
      <c r="AO36" s="154"/>
      <c r="AP36" s="154"/>
      <c r="AR36" s="523"/>
      <c r="AS36" s="154"/>
      <c r="AT36" s="154"/>
      <c r="AU36" s="154"/>
      <c r="AW36" s="523"/>
      <c r="AX36" s="154"/>
      <c r="AY36" s="154"/>
      <c r="AZ36" s="154"/>
      <c r="BB36" s="523"/>
      <c r="BC36" s="154"/>
      <c r="BD36" s="154"/>
      <c r="BE36" s="154"/>
      <c r="BG36" s="523"/>
      <c r="BH36" s="154"/>
      <c r="BI36" s="154"/>
      <c r="BJ36" s="154"/>
      <c r="BO36" s="21"/>
    </row>
    <row r="37" spans="2:67" x14ac:dyDescent="0.3">
      <c r="B37" s="22"/>
      <c r="C37" s="549"/>
      <c r="D37" s="457" t="str">
        <f>IF(BaseSafra!E477="","",BaseSafra!E477)</f>
        <v/>
      </c>
      <c r="F37" s="523"/>
      <c r="G37" s="154"/>
      <c r="I37" s="549"/>
      <c r="J37" t="str">
        <f t="shared" si="0"/>
        <v/>
      </c>
      <c r="K37" s="154"/>
      <c r="L37" s="154"/>
      <c r="M37" s="308"/>
      <c r="O37" s="523"/>
      <c r="P37" s="154"/>
      <c r="Q37" s="154"/>
      <c r="S37" s="523"/>
      <c r="T37" s="154"/>
      <c r="U37" s="154"/>
      <c r="V37" s="154"/>
      <c r="X37" s="523"/>
      <c r="Y37" s="154"/>
      <c r="AA37" s="523"/>
      <c r="AB37" s="154"/>
      <c r="AE37" s="523"/>
      <c r="AF37" s="154"/>
      <c r="AH37" s="523"/>
      <c r="AI37" s="154"/>
      <c r="AJ37" s="154"/>
      <c r="AK37" s="154"/>
      <c r="AM37" s="523"/>
      <c r="AN37" s="154"/>
      <c r="AO37" s="154"/>
      <c r="AP37" s="154"/>
      <c r="AR37" s="523"/>
      <c r="AS37" s="154"/>
      <c r="AT37" s="154"/>
      <c r="AU37" s="154"/>
      <c r="AW37" s="523"/>
      <c r="AX37" s="154"/>
      <c r="AY37" s="154"/>
      <c r="AZ37" s="154"/>
      <c r="BB37" s="523"/>
      <c r="BC37" s="154"/>
      <c r="BD37" s="154"/>
      <c r="BE37" s="154"/>
      <c r="BG37" s="523"/>
      <c r="BH37" s="154"/>
      <c r="BI37" s="154"/>
      <c r="BJ37" s="154"/>
      <c r="BO37" s="21"/>
    </row>
    <row r="38" spans="2:67" x14ac:dyDescent="0.3">
      <c r="B38" s="22"/>
      <c r="C38" s="549"/>
      <c r="D38" s="457" t="str">
        <f>IF(BaseSafra!E499="","",BaseSafra!E499)</f>
        <v/>
      </c>
      <c r="F38" s="523"/>
      <c r="G38" s="310"/>
      <c r="I38" s="549"/>
      <c r="K38" s="154"/>
      <c r="L38" s="154"/>
      <c r="M38" s="308"/>
      <c r="O38" s="523"/>
      <c r="P38" s="154"/>
      <c r="Q38" s="154"/>
      <c r="S38" s="523"/>
      <c r="T38" s="154"/>
      <c r="U38" s="154"/>
      <c r="V38" s="154"/>
      <c r="X38" s="523"/>
      <c r="Y38" s="154"/>
      <c r="AA38" s="523"/>
      <c r="AB38" s="154"/>
      <c r="AE38" s="523"/>
      <c r="AF38" s="154"/>
      <c r="AH38" s="523"/>
      <c r="AI38" s="154"/>
      <c r="AJ38" s="154"/>
      <c r="AK38" s="154"/>
      <c r="AM38" s="523"/>
      <c r="AN38" s="154"/>
      <c r="AO38" s="154"/>
      <c r="AP38" s="154"/>
      <c r="AR38" s="523"/>
      <c r="AS38" s="154"/>
      <c r="AT38" s="154"/>
      <c r="AU38" s="154"/>
      <c r="AW38" s="523"/>
      <c r="AX38" s="154"/>
      <c r="AY38" s="154"/>
      <c r="AZ38" s="154"/>
      <c r="BB38" s="523"/>
      <c r="BC38" s="154"/>
      <c r="BD38" s="154"/>
      <c r="BE38" s="154"/>
      <c r="BG38" s="523"/>
      <c r="BH38" s="154"/>
      <c r="BI38" s="154"/>
      <c r="BJ38" s="154"/>
      <c r="BO38" s="21"/>
    </row>
    <row r="39" spans="2:67" x14ac:dyDescent="0.3">
      <c r="B39" s="22"/>
      <c r="C39" s="549"/>
      <c r="D39" s="457" t="str">
        <f>IF(BaseSafra!E521="","",BaseSafra!E521)</f>
        <v/>
      </c>
      <c r="F39" s="523"/>
      <c r="G39" s="154"/>
      <c r="I39" s="549"/>
      <c r="K39" s="154"/>
      <c r="L39" s="154"/>
      <c r="M39" s="308"/>
      <c r="O39" s="523"/>
      <c r="P39" s="154"/>
      <c r="Q39" s="154"/>
      <c r="S39" s="523"/>
      <c r="T39" s="154"/>
      <c r="U39" s="154"/>
      <c r="V39" s="154"/>
      <c r="X39" s="523"/>
      <c r="Y39" s="154"/>
      <c r="AA39" s="523"/>
      <c r="AB39" s="154"/>
      <c r="AE39" s="523"/>
      <c r="AF39" s="154"/>
      <c r="AH39" s="523"/>
      <c r="AI39" s="154"/>
      <c r="AJ39" s="154"/>
      <c r="AK39" s="154"/>
      <c r="AM39" s="523"/>
      <c r="AN39" s="154"/>
      <c r="AO39" s="154"/>
      <c r="AP39" s="154"/>
      <c r="AR39" s="523"/>
      <c r="AS39" s="154"/>
      <c r="AT39" s="154"/>
      <c r="AU39" s="154"/>
      <c r="AW39" s="523"/>
      <c r="AX39" s="154"/>
      <c r="AY39" s="154"/>
      <c r="AZ39" s="154"/>
      <c r="BB39" s="523"/>
      <c r="BC39" s="154"/>
      <c r="BD39" s="154"/>
      <c r="BE39" s="154"/>
      <c r="BG39" s="523"/>
      <c r="BH39" s="154"/>
      <c r="BI39" s="154"/>
      <c r="BJ39" s="154"/>
      <c r="BO39" s="21"/>
    </row>
    <row r="40" spans="2:67" x14ac:dyDescent="0.3">
      <c r="B40" s="22"/>
      <c r="C40" s="549"/>
      <c r="D40" s="457" t="str">
        <f>IF(BaseSafra!E543="","",BaseSafra!E543)</f>
        <v/>
      </c>
      <c r="F40" s="523"/>
      <c r="G40" s="154"/>
      <c r="I40" s="549"/>
      <c r="K40" s="154"/>
      <c r="L40" s="154"/>
      <c r="M40" s="308"/>
      <c r="O40" s="523"/>
      <c r="P40" s="154"/>
      <c r="Q40" s="154"/>
      <c r="S40" s="523"/>
      <c r="T40" s="154"/>
      <c r="U40" s="154"/>
      <c r="V40" s="154"/>
      <c r="X40" s="523"/>
      <c r="Y40" s="154"/>
      <c r="AA40" s="523"/>
      <c r="AB40" s="154"/>
      <c r="AE40" s="523"/>
      <c r="AF40" s="154"/>
      <c r="AH40" s="523"/>
      <c r="AI40" s="154"/>
      <c r="AJ40" s="154"/>
      <c r="AK40" s="154"/>
      <c r="AM40" s="523"/>
      <c r="AN40" s="154"/>
      <c r="AO40" s="154"/>
      <c r="AP40" s="154"/>
      <c r="AR40" s="523"/>
      <c r="AS40" s="154"/>
      <c r="AT40" s="154"/>
      <c r="AU40" s="154"/>
      <c r="AW40" s="523"/>
      <c r="AX40" s="154"/>
      <c r="AY40" s="154"/>
      <c r="AZ40" s="154"/>
      <c r="BB40" s="523"/>
      <c r="BC40" s="154"/>
      <c r="BD40" s="154"/>
      <c r="BE40" s="154"/>
      <c r="BG40" s="523"/>
      <c r="BH40" s="154"/>
      <c r="BI40" s="154"/>
      <c r="BJ40" s="154"/>
      <c r="BO40" s="21"/>
    </row>
    <row r="41" spans="2:67" x14ac:dyDescent="0.3">
      <c r="B41" s="22"/>
      <c r="C41" s="549"/>
      <c r="D41" s="457" t="str">
        <f>IF(BaseSafra!E565="","",BaseSafra!E565)</f>
        <v/>
      </c>
      <c r="F41" s="523"/>
      <c r="G41" s="154"/>
      <c r="I41" s="549"/>
      <c r="K41" s="154"/>
      <c r="L41" s="154"/>
      <c r="M41" s="308"/>
      <c r="O41" s="523"/>
      <c r="P41" s="154"/>
      <c r="Q41" s="154"/>
      <c r="S41" s="523"/>
      <c r="T41" s="154"/>
      <c r="U41" s="154"/>
      <c r="V41" s="154"/>
      <c r="X41" s="523"/>
      <c r="Y41" s="154"/>
      <c r="AA41" s="523"/>
      <c r="AB41" s="154"/>
      <c r="AE41" s="523"/>
      <c r="AF41" s="154"/>
      <c r="AH41" s="523"/>
      <c r="AI41" s="154"/>
      <c r="AJ41" s="154"/>
      <c r="AK41" s="154"/>
      <c r="AM41" s="523"/>
      <c r="AN41" s="154"/>
      <c r="AO41" s="154"/>
      <c r="AP41" s="154"/>
      <c r="AR41" s="523"/>
      <c r="AS41" s="154"/>
      <c r="AT41" s="154"/>
      <c r="AU41" s="154"/>
      <c r="AW41" s="523"/>
      <c r="AX41" s="154"/>
      <c r="AY41" s="154"/>
      <c r="AZ41" s="154"/>
      <c r="BB41" s="523"/>
      <c r="BC41" s="154"/>
      <c r="BD41" s="154"/>
      <c r="BE41" s="154"/>
      <c r="BG41" s="523"/>
      <c r="BH41" s="154"/>
      <c r="BI41" s="154"/>
      <c r="BJ41" s="154"/>
      <c r="BO41" s="21"/>
    </row>
    <row r="42" spans="2:67" x14ac:dyDescent="0.3">
      <c r="B42" s="22"/>
      <c r="C42" s="549"/>
      <c r="D42" s="457" t="str">
        <f>IF(BaseSafra!E587="","",BaseSafra!E587)</f>
        <v/>
      </c>
      <c r="F42" s="523"/>
      <c r="G42" s="154"/>
      <c r="I42" s="549"/>
      <c r="K42" s="154"/>
      <c r="L42" s="154"/>
      <c r="M42" s="308"/>
      <c r="O42" s="523"/>
      <c r="P42" s="154"/>
      <c r="Q42" s="154"/>
      <c r="S42" s="523"/>
      <c r="T42" s="154"/>
      <c r="U42" s="154"/>
      <c r="V42" s="154"/>
      <c r="X42" s="523"/>
      <c r="Y42" s="154"/>
      <c r="AA42" s="523"/>
      <c r="AB42" s="154"/>
      <c r="AE42" s="523"/>
      <c r="AF42" s="154"/>
      <c r="AH42" s="523"/>
      <c r="AI42" s="154"/>
      <c r="AJ42" s="154"/>
      <c r="AK42" s="154"/>
      <c r="AM42" s="523"/>
      <c r="AN42" s="154"/>
      <c r="AO42" s="154"/>
      <c r="AP42" s="154"/>
      <c r="AR42" s="523"/>
      <c r="AS42" s="154"/>
      <c r="AT42" s="154"/>
      <c r="AU42" s="154"/>
      <c r="AW42" s="523"/>
      <c r="AX42" s="154"/>
      <c r="AY42" s="154"/>
      <c r="AZ42" s="154"/>
      <c r="BB42" s="523"/>
      <c r="BC42" s="154"/>
      <c r="BD42" s="154"/>
      <c r="BE42" s="154"/>
      <c r="BG42" s="523"/>
      <c r="BH42" s="154"/>
      <c r="BI42" s="154"/>
      <c r="BJ42" s="154"/>
      <c r="BO42" s="21"/>
    </row>
    <row r="43" spans="2:67" x14ac:dyDescent="0.3">
      <c r="B43" s="22"/>
      <c r="C43" s="549"/>
      <c r="D43" s="457" t="str">
        <f>IF(BaseSafra!E609="","",BaseSafra!E609)</f>
        <v/>
      </c>
      <c r="F43" s="523"/>
      <c r="G43" s="154"/>
      <c r="I43" s="549"/>
      <c r="K43" s="154"/>
      <c r="L43" s="154"/>
      <c r="M43" s="308"/>
      <c r="O43" s="523"/>
      <c r="P43" s="154"/>
      <c r="Q43" s="154"/>
      <c r="S43" s="523"/>
      <c r="T43" s="154"/>
      <c r="U43" s="154"/>
      <c r="V43" s="154"/>
      <c r="X43" s="523"/>
      <c r="Y43" s="154"/>
      <c r="AA43" s="523"/>
      <c r="AB43" s="154"/>
      <c r="AE43" s="523"/>
      <c r="AF43" s="154"/>
      <c r="AH43" s="523"/>
      <c r="AI43" s="154"/>
      <c r="AJ43" s="154"/>
      <c r="AK43" s="154"/>
      <c r="AM43" s="523"/>
      <c r="AN43" s="154"/>
      <c r="AO43" s="154"/>
      <c r="AP43" s="154"/>
      <c r="AR43" s="523"/>
      <c r="AS43" s="154"/>
      <c r="AT43" s="154"/>
      <c r="AU43" s="154"/>
      <c r="AW43" s="523"/>
      <c r="AX43" s="154"/>
      <c r="AY43" s="154"/>
      <c r="AZ43" s="154"/>
      <c r="BB43" s="523"/>
      <c r="BC43" s="154"/>
      <c r="BD43" s="154"/>
      <c r="BE43" s="154"/>
      <c r="BG43" s="523"/>
      <c r="BH43" s="154"/>
      <c r="BI43" s="154"/>
      <c r="BJ43" s="154"/>
      <c r="BO43" s="21"/>
    </row>
    <row r="44" spans="2:67" x14ac:dyDescent="0.3">
      <c r="B44" s="22"/>
      <c r="C44" s="549"/>
      <c r="D44" s="457" t="str">
        <f>IF(BaseSafra!E631="","",BaseSafra!E631)</f>
        <v/>
      </c>
      <c r="F44" s="523"/>
      <c r="G44" s="154"/>
      <c r="I44" s="549"/>
      <c r="K44" s="154"/>
      <c r="L44" s="154"/>
      <c r="M44" s="308"/>
      <c r="O44" s="523"/>
      <c r="P44" s="154"/>
      <c r="Q44" s="154"/>
      <c r="S44" s="523"/>
      <c r="T44" s="154"/>
      <c r="U44" s="154"/>
      <c r="V44" s="154"/>
      <c r="X44" s="523"/>
      <c r="Y44" s="154"/>
      <c r="AA44" s="523"/>
      <c r="AB44" s="154"/>
      <c r="AE44" s="523"/>
      <c r="AF44" s="154"/>
      <c r="AH44" s="523"/>
      <c r="AI44" s="154"/>
      <c r="AJ44" s="154"/>
      <c r="AK44" s="154"/>
      <c r="AM44" s="523"/>
      <c r="AN44" s="154"/>
      <c r="AO44" s="154"/>
      <c r="AP44" s="154"/>
      <c r="AR44" s="523"/>
      <c r="AS44" s="154"/>
      <c r="AT44" s="154"/>
      <c r="AU44" s="154"/>
      <c r="AW44" s="523"/>
      <c r="AX44" s="154"/>
      <c r="AY44" s="154"/>
      <c r="AZ44" s="154"/>
      <c r="BB44" s="523"/>
      <c r="BC44" s="154"/>
      <c r="BD44" s="154"/>
      <c r="BE44" s="154"/>
      <c r="BG44" s="523"/>
      <c r="BH44" s="154"/>
      <c r="BI44" s="154"/>
      <c r="BJ44" s="154"/>
      <c r="BO44" s="21"/>
    </row>
    <row r="45" spans="2:67" x14ac:dyDescent="0.3">
      <c r="B45" s="22"/>
      <c r="C45" s="549"/>
      <c r="D45" s="457"/>
      <c r="F45" s="523"/>
      <c r="G45" s="154"/>
      <c r="I45" s="549"/>
      <c r="K45" s="154"/>
      <c r="L45" s="154"/>
      <c r="M45" s="308"/>
      <c r="O45" s="523"/>
      <c r="P45" s="154"/>
      <c r="Q45" s="154"/>
      <c r="S45" s="523"/>
      <c r="T45" s="154"/>
      <c r="U45" s="154"/>
      <c r="V45" s="154"/>
      <c r="X45" s="523"/>
      <c r="Y45" s="154"/>
      <c r="AA45" s="523"/>
      <c r="AB45" s="154"/>
      <c r="AE45" s="523"/>
      <c r="AF45" s="154"/>
      <c r="AH45" s="523"/>
      <c r="AI45" s="154"/>
      <c r="AJ45" s="154"/>
      <c r="AK45" s="154"/>
      <c r="AM45" s="523"/>
      <c r="AN45" s="154"/>
      <c r="AO45" s="154"/>
      <c r="AP45" s="154"/>
      <c r="AR45" s="523"/>
      <c r="AS45" s="154"/>
      <c r="AT45" s="154"/>
      <c r="AU45" s="154"/>
      <c r="AW45" s="523"/>
      <c r="AX45" s="154"/>
      <c r="AY45" s="154"/>
      <c r="AZ45" s="154"/>
      <c r="BB45" s="523"/>
      <c r="BC45" s="154"/>
      <c r="BD45" s="154"/>
      <c r="BE45" s="154"/>
      <c r="BG45" s="523"/>
      <c r="BH45" s="154"/>
      <c r="BI45" s="154"/>
      <c r="BJ45" s="154"/>
      <c r="BO45" s="21"/>
    </row>
    <row r="46" spans="2:67" x14ac:dyDescent="0.3">
      <c r="B46" s="22"/>
      <c r="C46" s="549"/>
      <c r="D46" s="457"/>
      <c r="F46" s="523"/>
      <c r="G46" s="154"/>
      <c r="I46" s="549"/>
      <c r="K46" s="154"/>
      <c r="L46" s="154"/>
      <c r="M46" s="308"/>
      <c r="O46" s="523"/>
      <c r="P46" s="154"/>
      <c r="Q46" s="154"/>
      <c r="S46" s="523"/>
      <c r="T46" s="154"/>
      <c r="U46" s="154"/>
      <c r="V46" s="154"/>
      <c r="X46" s="523"/>
      <c r="Y46" s="154"/>
      <c r="AA46" s="523"/>
      <c r="AB46" s="154"/>
      <c r="AE46" s="523"/>
      <c r="AF46" s="154"/>
      <c r="AH46" s="523"/>
      <c r="AI46" s="154"/>
      <c r="AJ46" s="154"/>
      <c r="AK46" s="154"/>
      <c r="AM46" s="523"/>
      <c r="AN46" s="154"/>
      <c r="AO46" s="154"/>
      <c r="AP46" s="154"/>
      <c r="AR46" s="523"/>
      <c r="AS46" s="154"/>
      <c r="AT46" s="154"/>
      <c r="AU46" s="154"/>
      <c r="AW46" s="523"/>
      <c r="AX46" s="154"/>
      <c r="AY46" s="154"/>
      <c r="AZ46" s="154"/>
      <c r="BB46" s="523"/>
      <c r="BC46" s="154"/>
      <c r="BD46" s="154"/>
      <c r="BE46" s="154"/>
      <c r="BG46" s="523"/>
      <c r="BH46" s="154"/>
      <c r="BI46" s="154"/>
      <c r="BJ46" s="154"/>
      <c r="BO46" s="21"/>
    </row>
    <row r="47" spans="2:67" x14ac:dyDescent="0.3">
      <c r="B47" s="22"/>
      <c r="C47" s="549"/>
      <c r="D47" s="457"/>
      <c r="F47" s="523"/>
      <c r="G47" s="154"/>
      <c r="I47" s="549"/>
      <c r="K47" s="154"/>
      <c r="L47" s="154"/>
      <c r="M47" s="308"/>
      <c r="O47" s="523"/>
      <c r="P47" s="154"/>
      <c r="Q47" s="154"/>
      <c r="S47" s="523"/>
      <c r="T47" s="154"/>
      <c r="U47" s="154"/>
      <c r="V47" s="154"/>
      <c r="X47" s="523"/>
      <c r="Y47" s="154"/>
      <c r="AA47" s="523"/>
      <c r="AB47" s="154"/>
      <c r="AE47" s="523"/>
      <c r="AF47" s="154"/>
      <c r="AH47" s="523"/>
      <c r="AI47" s="154"/>
      <c r="AJ47" s="154"/>
      <c r="AK47" s="154"/>
      <c r="AM47" s="523"/>
      <c r="AN47" s="154"/>
      <c r="AO47" s="154"/>
      <c r="AP47" s="154"/>
      <c r="AR47" s="523"/>
      <c r="AS47" s="154"/>
      <c r="AT47" s="154"/>
      <c r="AU47" s="154"/>
      <c r="AW47" s="523"/>
      <c r="AX47" s="154"/>
      <c r="AY47" s="154"/>
      <c r="AZ47" s="154"/>
      <c r="BB47" s="523"/>
      <c r="BC47" s="154"/>
      <c r="BD47" s="154"/>
      <c r="BE47" s="154"/>
      <c r="BG47" s="523"/>
      <c r="BH47" s="154"/>
      <c r="BI47" s="154"/>
      <c r="BJ47" s="154"/>
      <c r="BO47" s="21"/>
    </row>
    <row r="48" spans="2:67" x14ac:dyDescent="0.3">
      <c r="B48" s="22"/>
      <c r="C48" s="549"/>
      <c r="D48" s="457"/>
      <c r="F48" s="523"/>
      <c r="G48" s="154"/>
      <c r="I48" s="549"/>
      <c r="K48" s="154"/>
      <c r="L48" s="154"/>
      <c r="M48" s="308"/>
      <c r="O48" s="523"/>
      <c r="P48" s="154"/>
      <c r="Q48" s="154"/>
      <c r="S48" s="523"/>
      <c r="T48" s="154"/>
      <c r="U48" s="154"/>
      <c r="V48" s="154"/>
      <c r="X48" s="523"/>
      <c r="Y48" s="154"/>
      <c r="AA48" s="523"/>
      <c r="AB48" s="154"/>
      <c r="AE48" s="523"/>
      <c r="AF48" s="154"/>
      <c r="AH48" s="523"/>
      <c r="AI48" s="154"/>
      <c r="AJ48" s="154"/>
      <c r="AK48" s="154"/>
      <c r="AM48" s="523"/>
      <c r="AN48" s="154"/>
      <c r="AO48" s="154"/>
      <c r="AP48" s="154"/>
      <c r="AR48" s="523"/>
      <c r="AS48" s="154"/>
      <c r="AT48" s="154"/>
      <c r="AU48" s="154"/>
      <c r="AW48" s="523"/>
      <c r="AX48" s="154"/>
      <c r="AY48" s="154"/>
      <c r="AZ48" s="154"/>
      <c r="BB48" s="523"/>
      <c r="BC48" s="154"/>
      <c r="BD48" s="154"/>
      <c r="BE48" s="154"/>
      <c r="BG48" s="523"/>
      <c r="BH48" s="154"/>
      <c r="BI48" s="154"/>
      <c r="BJ48" s="154"/>
      <c r="BO48" s="21"/>
    </row>
    <row r="49" spans="2:67" x14ac:dyDescent="0.3">
      <c r="B49" s="22"/>
      <c r="C49" s="549"/>
      <c r="D49" s="457"/>
      <c r="F49" s="523"/>
      <c r="G49" s="154"/>
      <c r="I49" s="549"/>
      <c r="K49" s="154"/>
      <c r="L49" s="154"/>
      <c r="M49" s="308"/>
      <c r="O49" s="523"/>
      <c r="P49" s="154"/>
      <c r="Q49" s="154"/>
      <c r="S49" s="523"/>
      <c r="T49" s="154"/>
      <c r="U49" s="154"/>
      <c r="V49" s="154"/>
      <c r="X49" s="523"/>
      <c r="Y49" s="154"/>
      <c r="AA49" s="523"/>
      <c r="AB49" s="154"/>
      <c r="AE49" s="523"/>
      <c r="AF49" s="154"/>
      <c r="AH49" s="523"/>
      <c r="AI49" s="154"/>
      <c r="AJ49" s="154"/>
      <c r="AK49" s="154"/>
      <c r="AM49" s="523"/>
      <c r="AN49" s="154"/>
      <c r="AO49" s="154"/>
      <c r="AP49" s="154"/>
      <c r="AR49" s="523"/>
      <c r="AS49" s="154"/>
      <c r="AT49" s="154"/>
      <c r="AU49" s="154"/>
      <c r="AW49" s="523"/>
      <c r="AX49" s="154"/>
      <c r="AY49" s="154"/>
      <c r="AZ49" s="154"/>
      <c r="BB49" s="523"/>
      <c r="BC49" s="154"/>
      <c r="BD49" s="154"/>
      <c r="BE49" s="154"/>
      <c r="BG49" s="523"/>
      <c r="BH49" s="154"/>
      <c r="BI49" s="154"/>
      <c r="BJ49" s="154"/>
      <c r="BO49" s="21"/>
    </row>
    <row r="50" spans="2:67" x14ac:dyDescent="0.3">
      <c r="B50" s="22"/>
      <c r="C50" s="549"/>
      <c r="D50" s="457"/>
      <c r="F50" s="523"/>
      <c r="G50" s="154"/>
      <c r="I50" s="549"/>
      <c r="K50" s="154"/>
      <c r="L50" s="154"/>
      <c r="M50" s="308"/>
      <c r="O50" s="523"/>
      <c r="P50" s="154"/>
      <c r="Q50" s="154"/>
      <c r="S50" s="523"/>
      <c r="T50" s="154"/>
      <c r="U50" s="154"/>
      <c r="V50" s="154"/>
      <c r="X50" s="523"/>
      <c r="Y50" s="154"/>
      <c r="AA50" s="523"/>
      <c r="AB50" s="154"/>
      <c r="AE50" s="523"/>
      <c r="AF50" s="154"/>
      <c r="AH50" s="523"/>
      <c r="AI50" s="154"/>
      <c r="AJ50" s="154"/>
      <c r="AK50" s="154"/>
      <c r="AM50" s="523"/>
      <c r="AN50" s="154"/>
      <c r="AO50" s="154"/>
      <c r="AP50" s="154"/>
      <c r="AR50" s="523"/>
      <c r="AS50" s="154"/>
      <c r="AT50" s="154"/>
      <c r="AU50" s="154"/>
      <c r="AW50" s="523"/>
      <c r="AX50" s="154"/>
      <c r="AY50" s="154"/>
      <c r="AZ50" s="154"/>
      <c r="BB50" s="523"/>
      <c r="BC50" s="154"/>
      <c r="BD50" s="154"/>
      <c r="BE50" s="154"/>
      <c r="BG50" s="523"/>
      <c r="BH50" s="154"/>
      <c r="BI50" s="154"/>
      <c r="BJ50" s="154"/>
      <c r="BO50" s="21"/>
    </row>
    <row r="51" spans="2:67" x14ac:dyDescent="0.3">
      <c r="B51" s="22"/>
      <c r="C51" s="549"/>
      <c r="D51" s="457"/>
      <c r="F51" s="523"/>
      <c r="G51" s="154"/>
      <c r="I51" s="549"/>
      <c r="K51" s="154"/>
      <c r="L51" s="154"/>
      <c r="M51" s="308"/>
      <c r="O51" s="523"/>
      <c r="P51" s="154"/>
      <c r="Q51" s="154"/>
      <c r="S51" s="523"/>
      <c r="T51" s="154"/>
      <c r="U51" s="154"/>
      <c r="V51" s="154"/>
      <c r="X51" s="523"/>
      <c r="Y51" s="154"/>
      <c r="AA51" s="523"/>
      <c r="AB51" s="154"/>
      <c r="AE51" s="523"/>
      <c r="AF51" s="154"/>
      <c r="AH51" s="523"/>
      <c r="AI51" s="154"/>
      <c r="AJ51" s="154"/>
      <c r="AK51" s="154"/>
      <c r="AM51" s="523"/>
      <c r="AN51" s="154"/>
      <c r="AO51" s="154"/>
      <c r="AP51" s="154"/>
      <c r="AR51" s="523"/>
      <c r="AS51" s="154"/>
      <c r="AT51" s="154"/>
      <c r="AU51" s="154"/>
      <c r="AW51" s="523"/>
      <c r="AX51" s="154"/>
      <c r="AY51" s="154"/>
      <c r="AZ51" s="154"/>
      <c r="BB51" s="523"/>
      <c r="BC51" s="154"/>
      <c r="BD51" s="154"/>
      <c r="BE51" s="154"/>
      <c r="BG51" s="523"/>
      <c r="BH51" s="154"/>
      <c r="BI51" s="154"/>
      <c r="BJ51" s="154"/>
      <c r="BO51" s="21"/>
    </row>
    <row r="52" spans="2:67" x14ac:dyDescent="0.3">
      <c r="B52" s="22"/>
      <c r="C52" s="549"/>
      <c r="D52" s="457"/>
      <c r="F52" s="523"/>
      <c r="G52" s="154"/>
      <c r="I52" s="549"/>
      <c r="K52" s="154"/>
      <c r="L52" s="154"/>
      <c r="M52" s="308"/>
      <c r="O52" s="523"/>
      <c r="P52" s="154"/>
      <c r="Q52" s="154"/>
      <c r="S52" s="523"/>
      <c r="T52" s="154"/>
      <c r="U52" s="154"/>
      <c r="V52" s="154"/>
      <c r="X52" s="523"/>
      <c r="Y52" s="154"/>
      <c r="AA52" s="523"/>
      <c r="AB52" s="154"/>
      <c r="AE52" s="523"/>
      <c r="AF52" s="154"/>
      <c r="AH52" s="523"/>
      <c r="AI52" s="154"/>
      <c r="AJ52" s="154"/>
      <c r="AK52" s="154"/>
      <c r="AM52" s="523"/>
      <c r="AN52" s="154"/>
      <c r="AO52" s="154"/>
      <c r="AP52" s="154"/>
      <c r="AR52" s="523"/>
      <c r="AS52" s="154"/>
      <c r="AT52" s="154"/>
      <c r="AU52" s="154"/>
      <c r="AW52" s="523"/>
      <c r="AX52" s="154"/>
      <c r="AY52" s="154"/>
      <c r="AZ52" s="154"/>
      <c r="BB52" s="523"/>
      <c r="BC52" s="154"/>
      <c r="BD52" s="154"/>
      <c r="BE52" s="154"/>
      <c r="BG52" s="523"/>
      <c r="BH52" s="154"/>
      <c r="BI52" s="154"/>
      <c r="BJ52" s="154"/>
      <c r="BO52" s="21"/>
    </row>
    <row r="53" spans="2:67" x14ac:dyDescent="0.3">
      <c r="B53" s="22"/>
      <c r="C53" s="549"/>
      <c r="D53" s="457"/>
      <c r="F53" s="523"/>
      <c r="G53" s="154"/>
      <c r="I53" s="549"/>
      <c r="K53" s="154"/>
      <c r="L53" s="154"/>
      <c r="M53" s="308"/>
      <c r="O53" s="523"/>
      <c r="P53" s="154"/>
      <c r="Q53" s="154"/>
      <c r="S53" s="523"/>
      <c r="T53" s="154"/>
      <c r="U53" s="154"/>
      <c r="V53" s="154"/>
      <c r="X53" s="523"/>
      <c r="Y53" s="154"/>
      <c r="AA53" s="523"/>
      <c r="AB53" s="154"/>
      <c r="AE53" s="523"/>
      <c r="AF53" s="154"/>
      <c r="AH53" s="523"/>
      <c r="AI53" s="154"/>
      <c r="AJ53" s="154"/>
      <c r="AK53" s="154"/>
      <c r="AM53" s="523"/>
      <c r="AN53" s="154"/>
      <c r="AO53" s="154"/>
      <c r="AP53" s="154"/>
      <c r="AR53" s="523"/>
      <c r="AS53" s="154"/>
      <c r="AT53" s="154"/>
      <c r="AU53" s="154"/>
      <c r="AW53" s="523"/>
      <c r="AX53" s="154"/>
      <c r="AY53" s="154"/>
      <c r="AZ53" s="154"/>
      <c r="BB53" s="523"/>
      <c r="BC53" s="154"/>
      <c r="BD53" s="154"/>
      <c r="BE53" s="154"/>
      <c r="BG53" s="523"/>
      <c r="BH53" s="154"/>
      <c r="BI53" s="154"/>
      <c r="BJ53" s="154"/>
      <c r="BO53" s="21"/>
    </row>
    <row r="54" spans="2:67" x14ac:dyDescent="0.3">
      <c r="B54" s="22"/>
      <c r="C54" s="549"/>
      <c r="D54" s="457"/>
      <c r="F54" s="523"/>
      <c r="G54" s="154"/>
      <c r="I54" s="549"/>
      <c r="K54" s="154"/>
      <c r="L54" s="154"/>
      <c r="M54" s="308"/>
      <c r="O54" s="523"/>
      <c r="P54" s="154"/>
      <c r="Q54" s="154"/>
      <c r="S54" s="523"/>
      <c r="T54" s="154"/>
      <c r="U54" s="154"/>
      <c r="V54" s="154"/>
      <c r="X54" s="523"/>
      <c r="Y54" s="154"/>
      <c r="AA54" s="523"/>
      <c r="AB54" s="154"/>
      <c r="AE54" s="523"/>
      <c r="AF54" s="154"/>
      <c r="AH54" s="523"/>
      <c r="AI54" s="154"/>
      <c r="AJ54" s="154"/>
      <c r="AK54" s="154"/>
      <c r="AM54" s="523"/>
      <c r="AN54" s="154"/>
      <c r="AO54" s="154"/>
      <c r="AP54" s="154"/>
      <c r="AR54" s="523"/>
      <c r="AS54" s="154"/>
      <c r="AT54" s="154"/>
      <c r="AU54" s="154"/>
      <c r="AW54" s="523"/>
      <c r="AX54" s="154"/>
      <c r="AY54" s="154"/>
      <c r="AZ54" s="154"/>
      <c r="BB54" s="523"/>
      <c r="BC54" s="154"/>
      <c r="BD54" s="154"/>
      <c r="BE54" s="154"/>
      <c r="BG54" s="523"/>
      <c r="BH54" s="154"/>
      <c r="BI54" s="154"/>
      <c r="BJ54" s="154"/>
      <c r="BO54" s="21"/>
    </row>
    <row r="55" spans="2:67" x14ac:dyDescent="0.3">
      <c r="B55" s="22"/>
      <c r="C55" s="549"/>
      <c r="D55" s="457"/>
      <c r="F55" s="523"/>
      <c r="G55" s="154"/>
      <c r="I55" s="549"/>
      <c r="K55" s="154"/>
      <c r="L55" s="154"/>
      <c r="M55" s="308"/>
      <c r="O55" s="523"/>
      <c r="P55" s="154"/>
      <c r="Q55" s="154"/>
      <c r="S55" s="523"/>
      <c r="T55" s="154"/>
      <c r="U55" s="154"/>
      <c r="V55" s="154"/>
      <c r="X55" s="523"/>
      <c r="Y55" s="154"/>
      <c r="AA55" s="523"/>
      <c r="AB55" s="154"/>
      <c r="AE55" s="523"/>
      <c r="AF55" s="154"/>
      <c r="AH55" s="523"/>
      <c r="AI55" s="154"/>
      <c r="AJ55" s="154"/>
      <c r="AK55" s="154"/>
      <c r="AM55" s="523"/>
      <c r="AN55" s="154"/>
      <c r="AO55" s="154"/>
      <c r="AP55" s="154"/>
      <c r="AR55" s="523"/>
      <c r="AS55" s="154"/>
      <c r="AT55" s="154"/>
      <c r="AU55" s="154"/>
      <c r="AW55" s="523"/>
      <c r="AX55" s="154"/>
      <c r="AY55" s="154"/>
      <c r="AZ55" s="154"/>
      <c r="BB55" s="523"/>
      <c r="BC55" s="154"/>
      <c r="BD55" s="154"/>
      <c r="BE55" s="154"/>
      <c r="BG55" s="523"/>
      <c r="BH55" s="154"/>
      <c r="BI55" s="154"/>
      <c r="BJ55" s="154"/>
      <c r="BO55" s="21"/>
    </row>
    <row r="56" spans="2:67" x14ac:dyDescent="0.3">
      <c r="B56" s="22"/>
      <c r="C56" s="549"/>
      <c r="D56" s="457"/>
      <c r="F56" s="523"/>
      <c r="G56" s="154"/>
      <c r="I56" s="549"/>
      <c r="K56" s="154"/>
      <c r="L56" s="154"/>
      <c r="M56" s="308"/>
      <c r="O56" s="523"/>
      <c r="P56" s="154"/>
      <c r="Q56" s="154"/>
      <c r="S56" s="523"/>
      <c r="T56" s="154"/>
      <c r="U56" s="154"/>
      <c r="V56" s="154"/>
      <c r="X56" s="523"/>
      <c r="Y56" s="154"/>
      <c r="AA56" s="523"/>
      <c r="AB56" s="154"/>
      <c r="AE56" s="523"/>
      <c r="AF56" s="154"/>
      <c r="AH56" s="523"/>
      <c r="AI56" s="154"/>
      <c r="AJ56" s="154"/>
      <c r="AK56" s="154"/>
      <c r="AM56" s="523"/>
      <c r="AN56" s="154"/>
      <c r="AO56" s="154"/>
      <c r="AP56" s="154"/>
      <c r="AR56" s="523"/>
      <c r="AS56" s="154"/>
      <c r="AT56" s="154"/>
      <c r="AU56" s="154"/>
      <c r="AW56" s="523"/>
      <c r="AX56" s="154"/>
      <c r="AY56" s="154"/>
      <c r="AZ56" s="154"/>
      <c r="BB56" s="523"/>
      <c r="BC56" s="154"/>
      <c r="BD56" s="154"/>
      <c r="BE56" s="154"/>
      <c r="BG56" s="523"/>
      <c r="BH56" s="154"/>
      <c r="BI56" s="154"/>
      <c r="BJ56" s="154"/>
      <c r="BO56" s="21"/>
    </row>
    <row r="57" spans="2:67" x14ac:dyDescent="0.3">
      <c r="B57" s="22"/>
      <c r="C57" s="549"/>
      <c r="D57" s="457"/>
      <c r="F57" s="523"/>
      <c r="G57" s="154"/>
      <c r="I57" s="549"/>
      <c r="K57" s="154"/>
      <c r="L57" s="154"/>
      <c r="M57" s="308"/>
      <c r="O57" s="523"/>
      <c r="P57" s="154"/>
      <c r="Q57" s="154"/>
      <c r="S57" s="523"/>
      <c r="T57" s="154"/>
      <c r="U57" s="154"/>
      <c r="V57" s="154"/>
      <c r="X57" s="523"/>
      <c r="Y57" s="154"/>
      <c r="AA57" s="523"/>
      <c r="AB57" s="154"/>
      <c r="AE57" s="523"/>
      <c r="AF57" s="154"/>
      <c r="AH57" s="523"/>
      <c r="AI57" s="154"/>
      <c r="AJ57" s="154"/>
      <c r="AK57" s="154"/>
      <c r="AM57" s="523"/>
      <c r="AN57" s="154"/>
      <c r="AO57" s="154"/>
      <c r="AP57" s="154"/>
      <c r="AR57" s="523"/>
      <c r="AS57" s="154"/>
      <c r="AT57" s="154"/>
      <c r="AU57" s="154"/>
      <c r="AW57" s="523"/>
      <c r="AX57" s="154"/>
      <c r="AY57" s="154"/>
      <c r="AZ57" s="154"/>
      <c r="BB57" s="523"/>
      <c r="BC57" s="154"/>
      <c r="BD57" s="154"/>
      <c r="BE57" s="154"/>
      <c r="BG57" s="523"/>
      <c r="BH57" s="154"/>
      <c r="BI57" s="154"/>
      <c r="BJ57" s="154"/>
      <c r="BO57" s="21"/>
    </row>
    <row r="58" spans="2:67" x14ac:dyDescent="0.3">
      <c r="B58" s="22"/>
      <c r="C58" s="549"/>
      <c r="D58" s="457"/>
      <c r="F58" s="523"/>
      <c r="G58" s="154"/>
      <c r="I58" s="549"/>
      <c r="K58" s="154"/>
      <c r="L58" s="154"/>
      <c r="M58" s="308"/>
      <c r="O58" s="523"/>
      <c r="P58" s="154"/>
      <c r="Q58" s="154"/>
      <c r="S58" s="523"/>
      <c r="T58" s="154"/>
      <c r="U58" s="154"/>
      <c r="V58" s="154"/>
      <c r="X58" s="523"/>
      <c r="Y58" s="154"/>
      <c r="AA58" s="523"/>
      <c r="AB58" s="154"/>
      <c r="AE58" s="523"/>
      <c r="AF58" s="154"/>
      <c r="AH58" s="523"/>
      <c r="AI58" s="154"/>
      <c r="AJ58" s="154"/>
      <c r="AK58" s="154"/>
      <c r="AM58" s="523"/>
      <c r="AN58" s="154"/>
      <c r="AO58" s="154"/>
      <c r="AP58" s="154"/>
      <c r="AR58" s="523"/>
      <c r="AS58" s="154"/>
      <c r="AT58" s="154"/>
      <c r="AU58" s="154"/>
      <c r="AW58" s="523"/>
      <c r="AX58" s="154"/>
      <c r="AY58" s="154"/>
      <c r="AZ58" s="154"/>
      <c r="BB58" s="523"/>
      <c r="BC58" s="154"/>
      <c r="BD58" s="154"/>
      <c r="BE58" s="154"/>
      <c r="BG58" s="523"/>
      <c r="BH58" s="154"/>
      <c r="BI58" s="154"/>
      <c r="BJ58" s="154"/>
      <c r="BO58" s="21"/>
    </row>
    <row r="59" spans="2:67" x14ac:dyDescent="0.3">
      <c r="B59" s="22"/>
      <c r="C59" s="549"/>
      <c r="D59" s="457"/>
      <c r="F59" s="523"/>
      <c r="G59" s="154"/>
      <c r="I59" s="549"/>
      <c r="K59" s="154"/>
      <c r="L59" s="154"/>
      <c r="M59" s="308"/>
      <c r="O59" s="523"/>
      <c r="P59" s="154"/>
      <c r="Q59" s="154"/>
      <c r="S59" s="523"/>
      <c r="T59" s="154"/>
      <c r="U59" s="154"/>
      <c r="V59" s="154"/>
      <c r="X59" s="523"/>
      <c r="Y59" s="154"/>
      <c r="AA59" s="523"/>
      <c r="AB59" s="154"/>
      <c r="AE59" s="523"/>
      <c r="AF59" s="154"/>
      <c r="AH59" s="523"/>
      <c r="AI59" s="154"/>
      <c r="AJ59" s="154"/>
      <c r="AK59" s="154"/>
      <c r="AM59" s="523"/>
      <c r="AN59" s="154"/>
      <c r="AO59" s="154"/>
      <c r="AP59" s="154"/>
      <c r="AR59" s="523"/>
      <c r="AS59" s="154"/>
      <c r="AT59" s="154"/>
      <c r="AU59" s="154"/>
      <c r="AW59" s="523"/>
      <c r="AX59" s="154"/>
      <c r="AY59" s="154"/>
      <c r="AZ59" s="154"/>
      <c r="BB59" s="523"/>
      <c r="BC59" s="154"/>
      <c r="BD59" s="154"/>
      <c r="BE59" s="154"/>
      <c r="BG59" s="523"/>
      <c r="BH59" s="154"/>
      <c r="BI59" s="154"/>
      <c r="BJ59" s="154"/>
      <c r="BO59" s="21"/>
    </row>
    <row r="60" spans="2:67" x14ac:dyDescent="0.3">
      <c r="B60" s="22"/>
      <c r="C60" s="549"/>
      <c r="D60" s="457"/>
      <c r="F60" s="523"/>
      <c r="G60" s="154"/>
      <c r="I60" s="549"/>
      <c r="K60" s="154"/>
      <c r="L60" s="154"/>
      <c r="M60" s="308"/>
      <c r="O60" s="523"/>
      <c r="P60" s="154"/>
      <c r="Q60" s="154"/>
      <c r="S60" s="523"/>
      <c r="T60" s="154"/>
      <c r="U60" s="154"/>
      <c r="V60" s="154"/>
      <c r="X60" s="523"/>
      <c r="Y60" s="154"/>
      <c r="AA60" s="523"/>
      <c r="AB60" s="154"/>
      <c r="AE60" s="523"/>
      <c r="AF60" s="154"/>
      <c r="AH60" s="523"/>
      <c r="AI60" s="154"/>
      <c r="AJ60" s="154"/>
      <c r="AK60" s="154"/>
      <c r="AM60" s="523"/>
      <c r="AN60" s="154"/>
      <c r="AO60" s="154"/>
      <c r="AP60" s="154"/>
      <c r="AR60" s="523"/>
      <c r="AS60" s="154"/>
      <c r="AT60" s="154"/>
      <c r="AU60" s="154"/>
      <c r="AW60" s="523"/>
      <c r="AX60" s="154"/>
      <c r="AY60" s="154"/>
      <c r="AZ60" s="154"/>
      <c r="BB60" s="523"/>
      <c r="BC60" s="154"/>
      <c r="BD60" s="154"/>
      <c r="BE60" s="154"/>
      <c r="BG60" s="523"/>
      <c r="BH60" s="154"/>
      <c r="BI60" s="154"/>
      <c r="BJ60" s="154"/>
      <c r="BO60" s="21"/>
    </row>
    <row r="61" spans="2:67" x14ac:dyDescent="0.3">
      <c r="B61" s="22"/>
      <c r="C61" s="549"/>
      <c r="D61" s="457"/>
      <c r="F61" s="523"/>
      <c r="G61" s="154"/>
      <c r="I61" s="549"/>
      <c r="K61" s="154"/>
      <c r="L61" s="154"/>
      <c r="M61" s="308"/>
      <c r="O61" s="523"/>
      <c r="P61" s="154"/>
      <c r="Q61" s="154"/>
      <c r="S61" s="523"/>
      <c r="T61" s="154"/>
      <c r="U61" s="154"/>
      <c r="V61" s="154"/>
      <c r="X61" s="523"/>
      <c r="Y61" s="154"/>
      <c r="AA61" s="523"/>
      <c r="AB61" s="154"/>
      <c r="AE61" s="523"/>
      <c r="AF61" s="154"/>
      <c r="AH61" s="523"/>
      <c r="AI61" s="154"/>
      <c r="AJ61" s="154"/>
      <c r="AK61" s="154"/>
      <c r="AM61" s="523"/>
      <c r="AN61" s="154"/>
      <c r="AO61" s="154"/>
      <c r="AP61" s="154"/>
      <c r="AR61" s="523"/>
      <c r="AS61" s="154"/>
      <c r="AT61" s="154"/>
      <c r="AU61" s="154"/>
      <c r="AW61" s="523"/>
      <c r="AX61" s="154"/>
      <c r="AY61" s="154"/>
      <c r="AZ61" s="154"/>
      <c r="BB61" s="523"/>
      <c r="BC61" s="154"/>
      <c r="BD61" s="154"/>
      <c r="BE61" s="154"/>
      <c r="BG61" s="523"/>
      <c r="BH61" s="154"/>
      <c r="BI61" s="154"/>
      <c r="BJ61" s="154"/>
      <c r="BO61" s="21"/>
    </row>
    <row r="62" spans="2:67" x14ac:dyDescent="0.3">
      <c r="B62" s="22"/>
      <c r="C62" s="549"/>
      <c r="D62" s="457"/>
      <c r="F62" s="523"/>
      <c r="G62" s="154"/>
      <c r="I62" s="549"/>
      <c r="K62" s="154"/>
      <c r="L62" s="154"/>
      <c r="M62" s="308"/>
      <c r="O62" s="523"/>
      <c r="P62" s="154"/>
      <c r="Q62" s="154"/>
      <c r="S62" s="523"/>
      <c r="T62" s="154"/>
      <c r="U62" s="154"/>
      <c r="V62" s="154"/>
      <c r="X62" s="523"/>
      <c r="Y62" s="154"/>
      <c r="AA62" s="523"/>
      <c r="AB62" s="154"/>
      <c r="AE62" s="523"/>
      <c r="AF62" s="154"/>
      <c r="AH62" s="523"/>
      <c r="AI62" s="154"/>
      <c r="AJ62" s="154"/>
      <c r="AK62" s="154"/>
      <c r="AM62" s="523"/>
      <c r="AN62" s="154"/>
      <c r="AO62" s="154"/>
      <c r="AP62" s="154"/>
      <c r="AR62" s="523"/>
      <c r="AS62" s="154"/>
      <c r="AT62" s="154"/>
      <c r="AU62" s="154"/>
      <c r="AW62" s="523"/>
      <c r="AX62" s="154"/>
      <c r="AY62" s="154"/>
      <c r="AZ62" s="154"/>
      <c r="BB62" s="523"/>
      <c r="BC62" s="154"/>
      <c r="BD62" s="154"/>
      <c r="BE62" s="154"/>
      <c r="BG62" s="523"/>
      <c r="BH62" s="154"/>
      <c r="BI62" s="154"/>
      <c r="BJ62" s="154"/>
      <c r="BO62" s="21"/>
    </row>
    <row r="63" spans="2:67" x14ac:dyDescent="0.3">
      <c r="B63" s="22"/>
      <c r="C63" s="549"/>
      <c r="D63" s="457"/>
      <c r="F63" s="523"/>
      <c r="G63" s="154"/>
      <c r="I63" s="549"/>
      <c r="K63" s="154"/>
      <c r="L63" s="154"/>
      <c r="M63" s="308"/>
      <c r="O63" s="523"/>
      <c r="P63" s="154"/>
      <c r="Q63" s="154"/>
      <c r="S63" s="523"/>
      <c r="T63" s="154"/>
      <c r="U63" s="154"/>
      <c r="V63" s="154"/>
      <c r="X63" s="523"/>
      <c r="Y63" s="154"/>
      <c r="AA63" s="523"/>
      <c r="AB63" s="154"/>
      <c r="AE63" s="523"/>
      <c r="AF63" s="154"/>
      <c r="AH63" s="523"/>
      <c r="AI63" s="154"/>
      <c r="AJ63" s="154"/>
      <c r="AK63" s="154"/>
      <c r="AM63" s="523"/>
      <c r="AN63" s="154"/>
      <c r="AO63" s="154"/>
      <c r="AP63" s="154"/>
      <c r="AR63" s="523"/>
      <c r="AS63" s="154"/>
      <c r="AT63" s="154"/>
      <c r="AU63" s="154"/>
      <c r="AW63" s="523"/>
      <c r="AX63" s="154"/>
      <c r="AY63" s="154"/>
      <c r="AZ63" s="154"/>
      <c r="BB63" s="523"/>
      <c r="BC63" s="154"/>
      <c r="BD63" s="154"/>
      <c r="BE63" s="154"/>
      <c r="BG63" s="523"/>
      <c r="BH63" s="154"/>
      <c r="BI63" s="154"/>
      <c r="BJ63" s="154"/>
      <c r="BO63" s="21"/>
    </row>
    <row r="64" spans="2:67" x14ac:dyDescent="0.3">
      <c r="B64" s="22"/>
      <c r="C64" s="549"/>
      <c r="D64" s="457"/>
      <c r="F64" s="523"/>
      <c r="G64" s="154"/>
      <c r="I64" s="549"/>
      <c r="K64" s="154"/>
      <c r="L64" s="154"/>
      <c r="M64" s="308"/>
      <c r="O64" s="523"/>
      <c r="P64" s="154"/>
      <c r="Q64" s="154"/>
      <c r="S64" s="523"/>
      <c r="T64" s="154"/>
      <c r="U64" s="154"/>
      <c r="V64" s="154"/>
      <c r="X64" s="523"/>
      <c r="Y64" s="154"/>
      <c r="AA64" s="523"/>
      <c r="AB64" s="154"/>
      <c r="AE64" s="523"/>
      <c r="AF64" s="154"/>
      <c r="AH64" s="523"/>
      <c r="AI64" s="154"/>
      <c r="AJ64" s="154"/>
      <c r="AK64" s="154"/>
      <c r="AM64" s="523"/>
      <c r="AN64" s="154"/>
      <c r="AO64" s="154"/>
      <c r="AP64" s="154"/>
      <c r="AR64" s="523"/>
      <c r="AS64" s="154"/>
      <c r="AT64" s="154"/>
      <c r="AU64" s="154"/>
      <c r="AW64" s="523"/>
      <c r="AX64" s="154"/>
      <c r="AY64" s="154"/>
      <c r="AZ64" s="154"/>
      <c r="BB64" s="523"/>
      <c r="BC64" s="154"/>
      <c r="BD64" s="154"/>
      <c r="BE64" s="154"/>
      <c r="BG64" s="523"/>
      <c r="BH64" s="154"/>
      <c r="BI64" s="154"/>
      <c r="BJ64" s="154"/>
      <c r="BO64" s="21"/>
    </row>
    <row r="65" spans="2:67" x14ac:dyDescent="0.3">
      <c r="B65" s="22"/>
      <c r="C65" s="549"/>
      <c r="D65" s="457"/>
      <c r="F65" s="523"/>
      <c r="G65" s="154"/>
      <c r="I65" s="549"/>
      <c r="K65" s="154"/>
      <c r="L65" s="154"/>
      <c r="M65" s="308"/>
      <c r="O65" s="523"/>
      <c r="P65" s="154"/>
      <c r="Q65" s="154"/>
      <c r="S65" s="523"/>
      <c r="T65" s="154"/>
      <c r="U65" s="154"/>
      <c r="V65" s="154"/>
      <c r="X65" s="523"/>
      <c r="Y65" s="154"/>
      <c r="AA65" s="523"/>
      <c r="AB65" s="154"/>
      <c r="AE65" s="523"/>
      <c r="AF65" s="154"/>
      <c r="AH65" s="523"/>
      <c r="AI65" s="154"/>
      <c r="AJ65" s="154"/>
      <c r="AK65" s="154"/>
      <c r="AM65" s="523"/>
      <c r="AN65" s="154"/>
      <c r="AO65" s="154"/>
      <c r="AP65" s="154"/>
      <c r="AR65" s="523"/>
      <c r="AS65" s="154"/>
      <c r="AT65" s="154"/>
      <c r="AU65" s="154"/>
      <c r="AW65" s="523"/>
      <c r="AX65" s="154"/>
      <c r="AY65" s="154"/>
      <c r="AZ65" s="154"/>
      <c r="BB65" s="523"/>
      <c r="BC65" s="154"/>
      <c r="BD65" s="154"/>
      <c r="BE65" s="154"/>
      <c r="BG65" s="523"/>
      <c r="BH65" s="154"/>
      <c r="BI65" s="154"/>
      <c r="BJ65" s="154"/>
      <c r="BO65" s="21"/>
    </row>
    <row r="66" spans="2:67" x14ac:dyDescent="0.3">
      <c r="B66" s="22"/>
      <c r="C66" s="549"/>
      <c r="D66" s="457"/>
      <c r="F66" s="523"/>
      <c r="G66" s="154"/>
      <c r="I66" s="549"/>
      <c r="K66" s="154"/>
      <c r="L66" s="154"/>
      <c r="M66" s="308"/>
      <c r="O66" s="523"/>
      <c r="P66" s="154"/>
      <c r="Q66" s="154"/>
      <c r="S66" s="523"/>
      <c r="T66" s="154"/>
      <c r="U66" s="154"/>
      <c r="V66" s="154"/>
      <c r="X66" s="523"/>
      <c r="Y66" s="154"/>
      <c r="AA66" s="523"/>
      <c r="AB66" s="154"/>
      <c r="AE66" s="523"/>
      <c r="AF66" s="154"/>
      <c r="AH66" s="523"/>
      <c r="AI66" s="154"/>
      <c r="AJ66" s="154"/>
      <c r="AK66" s="154"/>
      <c r="AM66" s="523"/>
      <c r="AN66" s="154"/>
      <c r="AO66" s="154"/>
      <c r="AP66" s="154"/>
      <c r="AR66" s="523"/>
      <c r="AS66" s="154"/>
      <c r="AT66" s="154"/>
      <c r="AU66" s="154"/>
      <c r="AW66" s="523"/>
      <c r="AX66" s="154"/>
      <c r="AY66" s="154"/>
      <c r="AZ66" s="154"/>
      <c r="BB66" s="523"/>
      <c r="BC66" s="154"/>
      <c r="BD66" s="154"/>
      <c r="BE66" s="154"/>
      <c r="BG66" s="523"/>
      <c r="BH66" s="154"/>
      <c r="BI66" s="154"/>
      <c r="BJ66" s="154"/>
      <c r="BO66" s="21"/>
    </row>
    <row r="67" spans="2:67" x14ac:dyDescent="0.3">
      <c r="B67" s="22"/>
      <c r="C67" s="549"/>
      <c r="D67" s="457"/>
      <c r="F67" s="523"/>
      <c r="G67" s="154"/>
      <c r="I67" s="549"/>
      <c r="K67" s="154"/>
      <c r="L67" s="154"/>
      <c r="M67" s="308"/>
      <c r="O67" s="523"/>
      <c r="P67" s="154"/>
      <c r="Q67" s="154"/>
      <c r="S67" s="523"/>
      <c r="T67" s="154"/>
      <c r="U67" s="154"/>
      <c r="V67" s="154"/>
      <c r="X67" s="523"/>
      <c r="Y67" s="154"/>
      <c r="AA67" s="523"/>
      <c r="AB67" s="154"/>
      <c r="AE67" s="523"/>
      <c r="AF67" s="154"/>
      <c r="AH67" s="523"/>
      <c r="AI67" s="154"/>
      <c r="AJ67" s="154"/>
      <c r="AK67" s="154"/>
      <c r="AM67" s="523"/>
      <c r="AN67" s="154"/>
      <c r="AO67" s="154"/>
      <c r="AP67" s="154"/>
      <c r="AR67" s="523"/>
      <c r="AS67" s="154"/>
      <c r="AT67" s="154"/>
      <c r="AU67" s="154"/>
      <c r="AW67" s="523"/>
      <c r="AX67" s="154"/>
      <c r="AY67" s="154"/>
      <c r="AZ67" s="154"/>
      <c r="BB67" s="523"/>
      <c r="BC67" s="154"/>
      <c r="BD67" s="154"/>
      <c r="BE67" s="154"/>
      <c r="BG67" s="523"/>
      <c r="BH67" s="154"/>
      <c r="BI67" s="154"/>
      <c r="BJ67" s="154"/>
      <c r="BO67" s="21"/>
    </row>
    <row r="68" spans="2:67" x14ac:dyDescent="0.3">
      <c r="B68" s="22"/>
      <c r="C68" s="549"/>
      <c r="D68" s="457"/>
      <c r="F68" s="523"/>
      <c r="G68" s="154"/>
      <c r="I68" s="549"/>
      <c r="K68" s="154"/>
      <c r="L68" s="154"/>
      <c r="M68" s="308"/>
      <c r="O68" s="523"/>
      <c r="P68" s="154"/>
      <c r="Q68" s="154"/>
      <c r="S68" s="523"/>
      <c r="T68" s="154"/>
      <c r="U68" s="154"/>
      <c r="V68" s="154"/>
      <c r="X68" s="523"/>
      <c r="Y68" s="154"/>
      <c r="AA68" s="523"/>
      <c r="AB68" s="154"/>
      <c r="AE68" s="523"/>
      <c r="AF68" s="154"/>
      <c r="AH68" s="523"/>
      <c r="AI68" s="154"/>
      <c r="AJ68" s="154"/>
      <c r="AK68" s="154"/>
      <c r="AM68" s="523"/>
      <c r="AN68" s="154"/>
      <c r="AO68" s="154"/>
      <c r="AP68" s="154"/>
      <c r="AR68" s="523"/>
      <c r="AS68" s="154"/>
      <c r="AT68" s="154"/>
      <c r="AU68" s="154"/>
      <c r="AW68" s="523"/>
      <c r="AX68" s="154"/>
      <c r="AY68" s="154"/>
      <c r="AZ68" s="154"/>
      <c r="BB68" s="523"/>
      <c r="BC68" s="154"/>
      <c r="BD68" s="154"/>
      <c r="BE68" s="154"/>
      <c r="BG68" s="523"/>
      <c r="BH68" s="154"/>
      <c r="BI68" s="154"/>
      <c r="BJ68" s="154"/>
      <c r="BO68" s="21"/>
    </row>
    <row r="69" spans="2:67" x14ac:dyDescent="0.3">
      <c r="B69" s="22"/>
      <c r="C69" s="549"/>
      <c r="D69" s="457"/>
      <c r="F69" s="523"/>
      <c r="G69" s="154"/>
      <c r="I69" s="549"/>
      <c r="K69" s="154"/>
      <c r="L69" s="154"/>
      <c r="M69" s="308"/>
      <c r="O69" s="523"/>
      <c r="P69" s="154"/>
      <c r="Q69" s="154"/>
      <c r="S69" s="523"/>
      <c r="T69" s="154"/>
      <c r="U69" s="154"/>
      <c r="V69" s="154"/>
      <c r="X69" s="523"/>
      <c r="Y69" s="154"/>
      <c r="AA69" s="523"/>
      <c r="AB69" s="154"/>
      <c r="AE69" s="523"/>
      <c r="AF69" s="154"/>
      <c r="AH69" s="523"/>
      <c r="AI69" s="154"/>
      <c r="AJ69" s="154"/>
      <c r="AK69" s="154"/>
      <c r="AM69" s="523"/>
      <c r="AN69" s="154"/>
      <c r="AO69" s="154"/>
      <c r="AP69" s="154"/>
      <c r="AR69" s="523"/>
      <c r="AS69" s="154"/>
      <c r="AT69" s="154"/>
      <c r="AU69" s="154"/>
      <c r="AW69" s="523"/>
      <c r="AX69" s="154"/>
      <c r="AY69" s="154"/>
      <c r="AZ69" s="154"/>
      <c r="BB69" s="523"/>
      <c r="BC69" s="154"/>
      <c r="BD69" s="154"/>
      <c r="BE69" s="154"/>
      <c r="BG69" s="523"/>
      <c r="BH69" s="154"/>
      <c r="BI69" s="154"/>
      <c r="BJ69" s="154"/>
      <c r="BO69" s="21"/>
    </row>
    <row r="70" spans="2:67" x14ac:dyDescent="0.3">
      <c r="B70" s="22"/>
      <c r="C70" s="549"/>
      <c r="D70" s="457"/>
      <c r="F70" s="523"/>
      <c r="G70" s="154"/>
      <c r="I70" s="549"/>
      <c r="K70" s="154"/>
      <c r="L70" s="154"/>
      <c r="M70" s="308"/>
      <c r="O70" s="523"/>
      <c r="P70" s="154"/>
      <c r="Q70" s="154"/>
      <c r="S70" s="523"/>
      <c r="T70" s="154"/>
      <c r="U70" s="154"/>
      <c r="V70" s="154"/>
      <c r="X70" s="523"/>
      <c r="Y70" s="154"/>
      <c r="AA70" s="523"/>
      <c r="AB70" s="154"/>
      <c r="AE70" s="523"/>
      <c r="AF70" s="154"/>
      <c r="AH70" s="523"/>
      <c r="AI70" s="154"/>
      <c r="AJ70" s="154"/>
      <c r="AK70" s="154"/>
      <c r="AM70" s="523"/>
      <c r="AN70" s="154"/>
      <c r="AO70" s="154"/>
      <c r="AP70" s="154"/>
      <c r="AR70" s="523"/>
      <c r="AS70" s="154"/>
      <c r="AT70" s="154"/>
      <c r="AU70" s="154"/>
      <c r="AW70" s="523"/>
      <c r="AX70" s="154"/>
      <c r="AY70" s="154"/>
      <c r="AZ70" s="154"/>
      <c r="BB70" s="523"/>
      <c r="BC70" s="154"/>
      <c r="BD70" s="154"/>
      <c r="BE70" s="154"/>
      <c r="BG70" s="523"/>
      <c r="BH70" s="154"/>
      <c r="BI70" s="154"/>
      <c r="BJ70" s="154"/>
      <c r="BO70" s="21"/>
    </row>
    <row r="71" spans="2:67" x14ac:dyDescent="0.3">
      <c r="B71" s="22"/>
      <c r="C71" s="549"/>
      <c r="D71" s="457"/>
      <c r="F71" s="523"/>
      <c r="G71" s="154"/>
      <c r="I71" s="549"/>
      <c r="K71" s="154"/>
      <c r="L71" s="154"/>
      <c r="M71" s="308"/>
      <c r="O71" s="523"/>
      <c r="P71" s="154"/>
      <c r="Q71" s="154"/>
      <c r="S71" s="523"/>
      <c r="T71" s="154"/>
      <c r="U71" s="154"/>
      <c r="V71" s="154"/>
      <c r="X71" s="523"/>
      <c r="Y71" s="154"/>
      <c r="AA71" s="523"/>
      <c r="AB71" s="154"/>
      <c r="AE71" s="523"/>
      <c r="AF71" s="154"/>
      <c r="AH71" s="523"/>
      <c r="AI71" s="154"/>
      <c r="AJ71" s="154"/>
      <c r="AK71" s="154"/>
      <c r="AM71" s="523"/>
      <c r="AN71" s="154"/>
      <c r="AO71" s="154"/>
      <c r="AP71" s="154"/>
      <c r="AR71" s="523"/>
      <c r="AS71" s="154"/>
      <c r="AT71" s="154"/>
      <c r="AU71" s="154"/>
      <c r="AW71" s="523"/>
      <c r="AX71" s="154"/>
      <c r="AY71" s="154"/>
      <c r="AZ71" s="154"/>
      <c r="BB71" s="523"/>
      <c r="BC71" s="154"/>
      <c r="BD71" s="154"/>
      <c r="BE71" s="154"/>
      <c r="BG71" s="523"/>
      <c r="BH71" s="154"/>
      <c r="BI71" s="154"/>
      <c r="BJ71" s="154"/>
      <c r="BO71" s="21"/>
    </row>
    <row r="72" spans="2:67" x14ac:dyDescent="0.3">
      <c r="B72" s="22"/>
      <c r="C72" s="549"/>
      <c r="D72" s="457"/>
      <c r="F72" s="523"/>
      <c r="G72" s="154"/>
      <c r="I72" s="549"/>
      <c r="K72" s="154"/>
      <c r="L72" s="154"/>
      <c r="M72" s="308"/>
      <c r="O72" s="523"/>
      <c r="P72" s="154"/>
      <c r="Q72" s="154"/>
      <c r="S72" s="523"/>
      <c r="T72" s="154"/>
      <c r="U72" s="154"/>
      <c r="V72" s="154"/>
      <c r="X72" s="523"/>
      <c r="Y72" s="154"/>
      <c r="AA72" s="523"/>
      <c r="AB72" s="154"/>
      <c r="AE72" s="523"/>
      <c r="AF72" s="154"/>
      <c r="AH72" s="523"/>
      <c r="AI72" s="154"/>
      <c r="AJ72" s="154"/>
      <c r="AK72" s="154"/>
      <c r="AM72" s="523"/>
      <c r="AN72" s="154"/>
      <c r="AO72" s="154"/>
      <c r="AP72" s="154"/>
      <c r="AR72" s="523"/>
      <c r="AS72" s="154"/>
      <c r="AT72" s="154"/>
      <c r="AU72" s="154"/>
      <c r="AW72" s="523"/>
      <c r="AX72" s="154"/>
      <c r="AY72" s="154"/>
      <c r="AZ72" s="154"/>
      <c r="BB72" s="523"/>
      <c r="BC72" s="154"/>
      <c r="BD72" s="154"/>
      <c r="BE72" s="154"/>
      <c r="BG72" s="523"/>
      <c r="BH72" s="154"/>
      <c r="BI72" s="154"/>
      <c r="BJ72" s="154"/>
      <c r="BO72" s="21"/>
    </row>
    <row r="73" spans="2:67" x14ac:dyDescent="0.3">
      <c r="B73" s="22"/>
      <c r="C73" s="549"/>
      <c r="D73" s="457"/>
      <c r="F73" s="523"/>
      <c r="G73" s="154"/>
      <c r="I73" s="549"/>
      <c r="K73" s="154"/>
      <c r="L73" s="154"/>
      <c r="M73" s="308"/>
      <c r="O73" s="523"/>
      <c r="P73" s="154"/>
      <c r="Q73" s="154"/>
      <c r="S73" s="523"/>
      <c r="T73" s="154"/>
      <c r="U73" s="154"/>
      <c r="V73" s="154"/>
      <c r="X73" s="523"/>
      <c r="Y73" s="154"/>
      <c r="AA73" s="523"/>
      <c r="AB73" s="154"/>
      <c r="AE73" s="523"/>
      <c r="AF73" s="154"/>
      <c r="AH73" s="523"/>
      <c r="AI73" s="154"/>
      <c r="AJ73" s="154"/>
      <c r="AK73" s="154"/>
      <c r="AM73" s="523"/>
      <c r="AN73" s="154"/>
      <c r="AO73" s="154"/>
      <c r="AP73" s="154"/>
      <c r="AR73" s="523"/>
      <c r="AS73" s="154"/>
      <c r="AT73" s="154"/>
      <c r="AU73" s="154"/>
      <c r="AW73" s="523"/>
      <c r="AX73" s="154"/>
      <c r="AY73" s="154"/>
      <c r="AZ73" s="154"/>
      <c r="BB73" s="523"/>
      <c r="BC73" s="154"/>
      <c r="BD73" s="154"/>
      <c r="BE73" s="154"/>
      <c r="BG73" s="523"/>
      <c r="BH73" s="154"/>
      <c r="BI73" s="154"/>
      <c r="BJ73" s="154"/>
      <c r="BO73" s="21"/>
    </row>
    <row r="74" spans="2:67" x14ac:dyDescent="0.3">
      <c r="B74" s="22"/>
      <c r="C74" s="549"/>
      <c r="D74" s="457"/>
      <c r="F74" s="523"/>
      <c r="G74" s="154"/>
      <c r="I74" s="549"/>
      <c r="K74" s="154"/>
      <c r="L74" s="154"/>
      <c r="M74" s="308"/>
      <c r="O74" s="523"/>
      <c r="P74" s="154"/>
      <c r="Q74" s="154"/>
      <c r="S74" s="523"/>
      <c r="T74" s="154"/>
      <c r="U74" s="154"/>
      <c r="V74" s="154"/>
      <c r="X74" s="523"/>
      <c r="Y74" s="154"/>
      <c r="AA74" s="523"/>
      <c r="AB74" s="154"/>
      <c r="AE74" s="523"/>
      <c r="AF74" s="154"/>
      <c r="AH74" s="523"/>
      <c r="AI74" s="154"/>
      <c r="AJ74" s="154"/>
      <c r="AK74" s="154"/>
      <c r="AM74" s="523"/>
      <c r="AN74" s="154"/>
      <c r="AO74" s="154"/>
      <c r="AP74" s="154"/>
      <c r="AR74" s="523"/>
      <c r="AS74" s="154"/>
      <c r="AT74" s="154"/>
      <c r="AU74" s="154"/>
      <c r="AW74" s="523"/>
      <c r="AX74" s="154"/>
      <c r="AY74" s="154"/>
      <c r="AZ74" s="154"/>
      <c r="BB74" s="523"/>
      <c r="BC74" s="154"/>
      <c r="BD74" s="154"/>
      <c r="BE74" s="154"/>
      <c r="BG74" s="523"/>
      <c r="BH74" s="154"/>
      <c r="BI74" s="154"/>
      <c r="BJ74" s="154"/>
      <c r="BO74" s="21"/>
    </row>
    <row r="75" spans="2:67" x14ac:dyDescent="0.3">
      <c r="B75" s="22"/>
      <c r="C75" s="549"/>
      <c r="D75" s="457"/>
      <c r="F75" s="523"/>
      <c r="G75" s="154"/>
      <c r="I75" s="549"/>
      <c r="K75" s="154"/>
      <c r="L75" s="154"/>
      <c r="M75" s="308"/>
      <c r="O75" s="523"/>
      <c r="P75" s="154"/>
      <c r="Q75" s="154"/>
      <c r="S75" s="523"/>
      <c r="T75" s="154"/>
      <c r="U75" s="154"/>
      <c r="V75" s="154"/>
      <c r="X75" s="523"/>
      <c r="Y75" s="154"/>
      <c r="AA75" s="523"/>
      <c r="AB75" s="154"/>
      <c r="AE75" s="523"/>
      <c r="AF75" s="154"/>
      <c r="AH75" s="523"/>
      <c r="AI75" s="154"/>
      <c r="AJ75" s="154"/>
      <c r="AK75" s="154"/>
      <c r="AM75" s="523"/>
      <c r="AN75" s="154"/>
      <c r="AO75" s="154"/>
      <c r="AP75" s="154"/>
      <c r="AR75" s="523"/>
      <c r="AS75" s="154"/>
      <c r="AT75" s="154"/>
      <c r="AU75" s="154"/>
      <c r="AW75" s="523"/>
      <c r="AX75" s="154"/>
      <c r="AY75" s="154"/>
      <c r="AZ75" s="154"/>
      <c r="BB75" s="523"/>
      <c r="BC75" s="154"/>
      <c r="BD75" s="154"/>
      <c r="BE75" s="154"/>
      <c r="BG75" s="523"/>
      <c r="BH75" s="154"/>
      <c r="BI75" s="154"/>
      <c r="BJ75" s="154"/>
      <c r="BO75" s="21"/>
    </row>
    <row r="76" spans="2:67" x14ac:dyDescent="0.3">
      <c r="B76" s="22"/>
      <c r="C76" s="549"/>
      <c r="D76" s="457"/>
      <c r="F76" s="523"/>
      <c r="G76" s="154"/>
      <c r="I76" s="549"/>
      <c r="K76" s="154"/>
      <c r="L76" s="154"/>
      <c r="M76" s="308"/>
      <c r="O76" s="523"/>
      <c r="P76" s="154"/>
      <c r="Q76" s="154"/>
      <c r="S76" s="523"/>
      <c r="T76" s="154"/>
      <c r="U76" s="154"/>
      <c r="V76" s="154"/>
      <c r="X76" s="523"/>
      <c r="Y76" s="154"/>
      <c r="AA76" s="523"/>
      <c r="AB76" s="154"/>
      <c r="AE76" s="523"/>
      <c r="AF76" s="154"/>
      <c r="AH76" s="523"/>
      <c r="AI76" s="154"/>
      <c r="AJ76" s="154"/>
      <c r="AK76" s="154"/>
      <c r="AM76" s="523"/>
      <c r="AN76" s="154"/>
      <c r="AO76" s="154"/>
      <c r="AP76" s="154"/>
      <c r="AR76" s="523"/>
      <c r="AS76" s="154"/>
      <c r="AT76" s="154"/>
      <c r="AU76" s="154"/>
      <c r="AW76" s="523"/>
      <c r="AX76" s="154"/>
      <c r="AY76" s="154"/>
      <c r="AZ76" s="154"/>
      <c r="BB76" s="523"/>
      <c r="BC76" s="154"/>
      <c r="BD76" s="154"/>
      <c r="BE76" s="154"/>
      <c r="BG76" s="523"/>
      <c r="BH76" s="154"/>
      <c r="BI76" s="154"/>
      <c r="BJ76" s="154"/>
      <c r="BO76" s="21"/>
    </row>
    <row r="77" spans="2:67" x14ac:dyDescent="0.3">
      <c r="B77" s="22"/>
      <c r="C77" s="549"/>
      <c r="D77" s="457"/>
      <c r="F77" s="523"/>
      <c r="G77" s="154"/>
      <c r="I77" s="549"/>
      <c r="K77" s="154"/>
      <c r="L77" s="154"/>
      <c r="M77" s="308"/>
      <c r="O77" s="523"/>
      <c r="P77" s="154"/>
      <c r="Q77" s="154"/>
      <c r="S77" s="523"/>
      <c r="T77" s="154"/>
      <c r="U77" s="154"/>
      <c r="V77" s="154"/>
      <c r="X77" s="523"/>
      <c r="Y77" s="154"/>
      <c r="AA77" s="523"/>
      <c r="AB77" s="154"/>
      <c r="AE77" s="523"/>
      <c r="AF77" s="154"/>
      <c r="AH77" s="523"/>
      <c r="AI77" s="154"/>
      <c r="AJ77" s="154"/>
      <c r="AK77" s="154"/>
      <c r="AM77" s="523"/>
      <c r="AN77" s="154"/>
      <c r="AO77" s="154"/>
      <c r="AP77" s="154"/>
      <c r="AR77" s="523"/>
      <c r="AS77" s="154"/>
      <c r="AT77" s="154"/>
      <c r="AU77" s="154"/>
      <c r="AW77" s="523"/>
      <c r="AX77" s="154"/>
      <c r="AY77" s="154"/>
      <c r="AZ77" s="154"/>
      <c r="BB77" s="523"/>
      <c r="BC77" s="154"/>
      <c r="BD77" s="154"/>
      <c r="BE77" s="154"/>
      <c r="BG77" s="523"/>
      <c r="BH77" s="154"/>
      <c r="BI77" s="154"/>
      <c r="BJ77" s="154"/>
      <c r="BO77" s="21"/>
    </row>
    <row r="78" spans="2:67" x14ac:dyDescent="0.3">
      <c r="B78" s="22"/>
      <c r="C78" s="549"/>
      <c r="D78" s="457"/>
      <c r="F78" s="523"/>
      <c r="G78" s="154"/>
      <c r="I78" s="549"/>
      <c r="K78" s="154"/>
      <c r="L78" s="154"/>
      <c r="M78" s="308"/>
      <c r="O78" s="523"/>
      <c r="P78" s="154"/>
      <c r="Q78" s="154"/>
      <c r="S78" s="523"/>
      <c r="T78" s="154"/>
      <c r="U78" s="154"/>
      <c r="V78" s="154"/>
      <c r="X78" s="523"/>
      <c r="Y78" s="154"/>
      <c r="AA78" s="523"/>
      <c r="AB78" s="154"/>
      <c r="AE78" s="523"/>
      <c r="AF78" s="154"/>
      <c r="AH78" s="523"/>
      <c r="AI78" s="154"/>
      <c r="AJ78" s="154"/>
      <c r="AK78" s="154"/>
      <c r="AM78" s="523"/>
      <c r="AN78" s="154"/>
      <c r="AO78" s="154"/>
      <c r="AP78" s="154"/>
      <c r="AR78" s="523"/>
      <c r="AS78" s="154"/>
      <c r="AT78" s="154"/>
      <c r="AU78" s="154"/>
      <c r="AW78" s="523"/>
      <c r="AX78" s="154"/>
      <c r="AY78" s="154"/>
      <c r="AZ78" s="154"/>
      <c r="BB78" s="523"/>
      <c r="BC78" s="154"/>
      <c r="BD78" s="154"/>
      <c r="BE78" s="154"/>
      <c r="BG78" s="523"/>
      <c r="BH78" s="154"/>
      <c r="BI78" s="154"/>
      <c r="BJ78" s="154"/>
      <c r="BO78" s="21"/>
    </row>
    <row r="79" spans="2:67" x14ac:dyDescent="0.3">
      <c r="B79" s="22"/>
      <c r="C79" s="549"/>
      <c r="D79" s="458"/>
      <c r="F79" s="524"/>
      <c r="G79" s="156"/>
      <c r="I79" s="549"/>
      <c r="K79" s="156"/>
      <c r="L79" s="154"/>
      <c r="M79" s="309"/>
      <c r="O79" s="524"/>
      <c r="P79" s="156"/>
      <c r="Q79" s="156"/>
      <c r="S79" s="524"/>
      <c r="T79" s="156"/>
      <c r="U79" s="156"/>
      <c r="V79" s="156"/>
      <c r="X79" s="524"/>
      <c r="Y79" s="156"/>
      <c r="AA79" s="524"/>
      <c r="AB79" s="156"/>
      <c r="AE79" s="524"/>
      <c r="AF79" s="156"/>
      <c r="AH79" s="524"/>
      <c r="AI79" s="156"/>
      <c r="AJ79" s="156"/>
      <c r="AK79" s="156"/>
      <c r="AM79" s="524"/>
      <c r="AN79" s="156"/>
      <c r="AO79" s="156"/>
      <c r="AP79" s="156"/>
      <c r="AR79" s="524"/>
      <c r="AS79" s="156"/>
      <c r="AT79" s="156"/>
      <c r="AU79" s="156"/>
      <c r="AW79" s="524"/>
      <c r="AX79" s="156"/>
      <c r="AY79" s="156"/>
      <c r="AZ79" s="156"/>
      <c r="BB79" s="524"/>
      <c r="BC79" s="156"/>
      <c r="BD79" s="156"/>
      <c r="BE79" s="156"/>
      <c r="BG79" s="524"/>
      <c r="BH79" s="156"/>
      <c r="BI79" s="156"/>
      <c r="BJ79" s="156"/>
      <c r="BO79" s="21"/>
    </row>
    <row r="80" spans="2:67" x14ac:dyDescent="0.3">
      <c r="B80" s="22"/>
      <c r="BO80" s="21"/>
    </row>
    <row r="81" spans="2:67" x14ac:dyDescent="0.3">
      <c r="B81" s="22"/>
      <c r="BO81" s="21"/>
    </row>
    <row r="82" spans="2:67" x14ac:dyDescent="0.3">
      <c r="B82" s="22"/>
      <c r="BO82" s="21"/>
    </row>
    <row r="83" spans="2:67" x14ac:dyDescent="0.3">
      <c r="B83" s="22"/>
      <c r="BO83" s="21"/>
    </row>
    <row r="84" spans="2:67" x14ac:dyDescent="0.3">
      <c r="B84" s="22"/>
      <c r="BO84" s="21"/>
    </row>
    <row r="85" spans="2:67" x14ac:dyDescent="0.3">
      <c r="B85" s="22"/>
      <c r="BO85" s="21"/>
    </row>
    <row r="86" spans="2:67" x14ac:dyDescent="0.3">
      <c r="B86" s="22"/>
      <c r="BO86" s="21"/>
    </row>
    <row r="87" spans="2:67" x14ac:dyDescent="0.3">
      <c r="B87" s="22"/>
      <c r="BO87" s="21"/>
    </row>
    <row r="88" spans="2:67" x14ac:dyDescent="0.3">
      <c r="B88" s="22"/>
      <c r="BO88" s="21"/>
    </row>
    <row r="89" spans="2:67" x14ac:dyDescent="0.3">
      <c r="B89" s="22"/>
      <c r="BO89" s="21"/>
    </row>
    <row r="90" spans="2:67" x14ac:dyDescent="0.3">
      <c r="B90" s="22"/>
      <c r="BO90" s="21"/>
    </row>
    <row r="91" spans="2:67" x14ac:dyDescent="0.3">
      <c r="B91" s="22"/>
      <c r="BO91" s="21"/>
    </row>
    <row r="92" spans="2:67" x14ac:dyDescent="0.3">
      <c r="B92" s="22"/>
      <c r="BO92" s="21"/>
    </row>
    <row r="93" spans="2:67" x14ac:dyDescent="0.3">
      <c r="B93" s="22"/>
      <c r="BO93" s="21"/>
    </row>
    <row r="94" spans="2:67" x14ac:dyDescent="0.3">
      <c r="B94" s="22"/>
      <c r="BO94" s="21"/>
    </row>
    <row r="95" spans="2:67" x14ac:dyDescent="0.3">
      <c r="B95" s="22"/>
      <c r="BO95" s="21"/>
    </row>
    <row r="96" spans="2:67" x14ac:dyDescent="0.3">
      <c r="B96" s="22"/>
      <c r="BO96" s="21"/>
    </row>
    <row r="97" spans="2:67" x14ac:dyDescent="0.3">
      <c r="B97" s="22"/>
      <c r="BO97" s="21"/>
    </row>
    <row r="98" spans="2:67" x14ac:dyDescent="0.3">
      <c r="B98" s="22"/>
      <c r="BO98" s="21"/>
    </row>
    <row r="99" spans="2:67" x14ac:dyDescent="0.3">
      <c r="B99" s="22"/>
      <c r="BO99" s="21"/>
    </row>
    <row r="100" spans="2:67" x14ac:dyDescent="0.3">
      <c r="B100" s="22"/>
      <c r="BO100" s="21"/>
    </row>
    <row r="101" spans="2:67" x14ac:dyDescent="0.3">
      <c r="B101" s="22"/>
      <c r="BO101" s="21"/>
    </row>
    <row r="102" spans="2:67" x14ac:dyDescent="0.3">
      <c r="B102" s="22"/>
      <c r="BO102" s="21"/>
    </row>
    <row r="103" spans="2:67" x14ac:dyDescent="0.3">
      <c r="B103" s="22"/>
      <c r="BO103" s="21"/>
    </row>
    <row r="104" spans="2:67" x14ac:dyDescent="0.3">
      <c r="B104" s="22"/>
      <c r="BO104" s="21"/>
    </row>
    <row r="105" spans="2:67" x14ac:dyDescent="0.3">
      <c r="B105" s="22"/>
      <c r="BO105" s="21"/>
    </row>
    <row r="106" spans="2:67" x14ac:dyDescent="0.3">
      <c r="B106" s="22"/>
      <c r="BO106" s="21"/>
    </row>
    <row r="107" spans="2:67" x14ac:dyDescent="0.3">
      <c r="B107" s="22"/>
      <c r="BO107" s="21"/>
    </row>
    <row r="108" spans="2:67" x14ac:dyDescent="0.3">
      <c r="B108" s="22"/>
      <c r="BO108" s="21"/>
    </row>
    <row r="109" spans="2:67" x14ac:dyDescent="0.3">
      <c r="B109" s="22"/>
      <c r="BO109" s="21"/>
    </row>
    <row r="110" spans="2:67" x14ac:dyDescent="0.3">
      <c r="B110" s="22"/>
      <c r="BO110" s="21"/>
    </row>
    <row r="111" spans="2:67" x14ac:dyDescent="0.3">
      <c r="B111" s="22"/>
      <c r="BO111" s="21"/>
    </row>
    <row r="112" spans="2:67" x14ac:dyDescent="0.3">
      <c r="B112" s="22"/>
      <c r="BO112" s="21"/>
    </row>
    <row r="113" spans="2:67" x14ac:dyDescent="0.3">
      <c r="B113" s="22"/>
      <c r="BO113" s="21"/>
    </row>
    <row r="114" spans="2:67" x14ac:dyDescent="0.3">
      <c r="B114" s="22"/>
      <c r="BO114" s="21"/>
    </row>
    <row r="115" spans="2:67" x14ac:dyDescent="0.3">
      <c r="B115" s="22"/>
      <c r="BO115" s="21"/>
    </row>
    <row r="116" spans="2:67" x14ac:dyDescent="0.3">
      <c r="B116" s="22"/>
      <c r="BO116" s="21"/>
    </row>
    <row r="117" spans="2:67" x14ac:dyDescent="0.3">
      <c r="B117" s="22"/>
      <c r="BO117" s="21"/>
    </row>
    <row r="118" spans="2:67" x14ac:dyDescent="0.3">
      <c r="B118" s="22"/>
      <c r="BO118" s="21"/>
    </row>
    <row r="119" spans="2:67" x14ac:dyDescent="0.3">
      <c r="B119" s="22"/>
      <c r="BO119" s="21"/>
    </row>
    <row r="120" spans="2:67" x14ac:dyDescent="0.3">
      <c r="B120" s="22"/>
      <c r="BO120" s="21"/>
    </row>
    <row r="121" spans="2:67" x14ac:dyDescent="0.3">
      <c r="B121" s="22"/>
      <c r="BO121" s="21"/>
    </row>
    <row r="122" spans="2:67" x14ac:dyDescent="0.3">
      <c r="B122" s="22"/>
      <c r="BO122" s="21"/>
    </row>
    <row r="123" spans="2:67" x14ac:dyDescent="0.3">
      <c r="B123" s="22"/>
      <c r="BO123" s="21"/>
    </row>
    <row r="124" spans="2:67" x14ac:dyDescent="0.3">
      <c r="B124" s="22"/>
      <c r="BO124" s="21"/>
    </row>
    <row r="125" spans="2:67" x14ac:dyDescent="0.3">
      <c r="B125" s="22"/>
      <c r="BO125" s="21"/>
    </row>
    <row r="126" spans="2:67" x14ac:dyDescent="0.3">
      <c r="B126" s="22"/>
      <c r="BO126" s="21"/>
    </row>
    <row r="127" spans="2:67" x14ac:dyDescent="0.3">
      <c r="B127" s="22"/>
      <c r="BO127" s="21"/>
    </row>
    <row r="128" spans="2:67" x14ac:dyDescent="0.3">
      <c r="B128" s="22"/>
      <c r="BO128" s="21"/>
    </row>
    <row r="129" spans="2:67" x14ac:dyDescent="0.3">
      <c r="B129" s="22"/>
      <c r="BO129" s="21"/>
    </row>
    <row r="130" spans="2:67" x14ac:dyDescent="0.3">
      <c r="B130" s="22"/>
      <c r="BO130" s="21"/>
    </row>
    <row r="131" spans="2:67" x14ac:dyDescent="0.3">
      <c r="B131" s="22"/>
      <c r="BO131" s="21"/>
    </row>
    <row r="132" spans="2:67" x14ac:dyDescent="0.3">
      <c r="B132" s="22"/>
      <c r="BO132" s="21"/>
    </row>
    <row r="133" spans="2:67" x14ac:dyDescent="0.3">
      <c r="B133" s="22"/>
      <c r="BO133" s="21"/>
    </row>
    <row r="134" spans="2:67" x14ac:dyDescent="0.3">
      <c r="B134" s="22"/>
      <c r="BO134" s="21"/>
    </row>
    <row r="135" spans="2:67" x14ac:dyDescent="0.3">
      <c r="B135" s="22"/>
      <c r="BO135" s="21"/>
    </row>
    <row r="136" spans="2:67" x14ac:dyDescent="0.3">
      <c r="B136" s="22"/>
      <c r="BO136" s="21"/>
    </row>
    <row r="137" spans="2:67" x14ac:dyDescent="0.3">
      <c r="B137" s="22"/>
      <c r="BO137" s="21"/>
    </row>
    <row r="138" spans="2:67" x14ac:dyDescent="0.3">
      <c r="B138" s="22"/>
      <c r="BO138" s="21"/>
    </row>
    <row r="139" spans="2:67" x14ac:dyDescent="0.3">
      <c r="B139" s="22"/>
      <c r="BO139" s="21"/>
    </row>
    <row r="140" spans="2:67" x14ac:dyDescent="0.3">
      <c r="B140" s="22"/>
      <c r="BO140" s="21"/>
    </row>
    <row r="141" spans="2:67" x14ac:dyDescent="0.3">
      <c r="B141" s="22"/>
      <c r="BO141" s="21"/>
    </row>
    <row r="142" spans="2:67" x14ac:dyDescent="0.3">
      <c r="B142" s="22"/>
      <c r="BO142" s="21"/>
    </row>
    <row r="143" spans="2:67" x14ac:dyDescent="0.3">
      <c r="B143" s="22"/>
      <c r="BO143" s="21"/>
    </row>
    <row r="144" spans="2:67" x14ac:dyDescent="0.3">
      <c r="B144" s="22"/>
      <c r="BO144" s="21"/>
    </row>
    <row r="145" spans="2:67" x14ac:dyDescent="0.3">
      <c r="B145" s="22"/>
      <c r="BO145" s="21"/>
    </row>
    <row r="146" spans="2:67" ht="14.4" customHeight="1" x14ac:dyDescent="0.3">
      <c r="B146" s="22"/>
      <c r="C146" s="520" t="s">
        <v>17</v>
      </c>
      <c r="D146" s="520"/>
      <c r="E146" s="520"/>
      <c r="F146" s="520"/>
      <c r="G146" s="520"/>
      <c r="H146" s="520"/>
      <c r="I146" s="520"/>
      <c r="J146" s="520"/>
      <c r="K146" s="520"/>
      <c r="L146" s="520"/>
      <c r="M146" s="520"/>
      <c r="N146" s="520"/>
      <c r="O146" s="520"/>
      <c r="P146" s="520"/>
      <c r="Q146" s="520"/>
      <c r="R146" s="520"/>
      <c r="S146" s="520"/>
      <c r="T146" s="520"/>
      <c r="U146" s="520"/>
      <c r="V146" s="520"/>
      <c r="W146" s="520"/>
      <c r="X146" s="520"/>
      <c r="Y146" s="520"/>
      <c r="Z146" s="520"/>
      <c r="AA146" s="520"/>
      <c r="AB146" s="520"/>
      <c r="AC146" s="520"/>
      <c r="AD146" s="520"/>
      <c r="AE146" s="520"/>
      <c r="AF146" s="520"/>
      <c r="AG146" s="520"/>
      <c r="AH146" s="520"/>
      <c r="AI146" s="520"/>
      <c r="AJ146" s="520"/>
      <c r="AK146" s="520"/>
      <c r="AL146" s="520"/>
      <c r="AM146" s="520"/>
      <c r="AN146" s="520"/>
      <c r="AO146" s="520"/>
      <c r="AP146" s="520"/>
      <c r="AQ146" s="520"/>
      <c r="AR146" s="520"/>
      <c r="AS146" s="520"/>
      <c r="AT146" s="520"/>
      <c r="AU146" s="520"/>
      <c r="AV146" s="520"/>
      <c r="AW146" s="520"/>
      <c r="AX146" s="520"/>
      <c r="AY146" s="520"/>
      <c r="AZ146" s="520"/>
      <c r="BA146" s="520"/>
      <c r="BB146" s="520"/>
      <c r="BC146" s="520"/>
      <c r="BD146" s="520"/>
      <c r="BE146" s="520"/>
      <c r="BF146" s="520"/>
      <c r="BG146" s="520"/>
      <c r="BH146" s="520"/>
      <c r="BI146" s="520"/>
      <c r="BJ146" s="520"/>
      <c r="BK146" s="520"/>
      <c r="BL146" s="520"/>
      <c r="BM146" s="520"/>
      <c r="BN146" s="520"/>
      <c r="BO146" s="21"/>
    </row>
    <row r="147" spans="2:67" x14ac:dyDescent="0.3">
      <c r="B147" s="22"/>
      <c r="C147" s="520"/>
      <c r="D147" s="520"/>
      <c r="E147" s="520"/>
      <c r="F147" s="520"/>
      <c r="G147" s="520"/>
      <c r="H147" s="520"/>
      <c r="I147" s="520"/>
      <c r="J147" s="520"/>
      <c r="K147" s="520"/>
      <c r="L147" s="520"/>
      <c r="M147" s="520"/>
      <c r="N147" s="520"/>
      <c r="O147" s="520"/>
      <c r="P147" s="520"/>
      <c r="Q147" s="520"/>
      <c r="R147" s="520"/>
      <c r="S147" s="520"/>
      <c r="T147" s="520"/>
      <c r="U147" s="520"/>
      <c r="V147" s="520"/>
      <c r="W147" s="520"/>
      <c r="X147" s="520"/>
      <c r="Y147" s="520"/>
      <c r="Z147" s="520"/>
      <c r="AA147" s="520"/>
      <c r="AB147" s="520"/>
      <c r="AC147" s="520"/>
      <c r="AD147" s="520"/>
      <c r="AE147" s="520"/>
      <c r="AF147" s="520"/>
      <c r="AG147" s="520"/>
      <c r="AH147" s="520"/>
      <c r="AI147" s="520"/>
      <c r="AJ147" s="520"/>
      <c r="AK147" s="520"/>
      <c r="AL147" s="520"/>
      <c r="AM147" s="520"/>
      <c r="AN147" s="520"/>
      <c r="AO147" s="520"/>
      <c r="AP147" s="520"/>
      <c r="AQ147" s="520"/>
      <c r="AR147" s="520"/>
      <c r="AS147" s="520"/>
      <c r="AT147" s="520"/>
      <c r="AU147" s="520"/>
      <c r="AV147" s="520"/>
      <c r="AW147" s="520"/>
      <c r="AX147" s="520"/>
      <c r="AY147" s="520"/>
      <c r="AZ147" s="520"/>
      <c r="BA147" s="520"/>
      <c r="BB147" s="520"/>
      <c r="BC147" s="520"/>
      <c r="BD147" s="520"/>
      <c r="BE147" s="520"/>
      <c r="BF147" s="520"/>
      <c r="BG147" s="520"/>
      <c r="BH147" s="520"/>
      <c r="BI147" s="520"/>
      <c r="BJ147" s="520"/>
      <c r="BK147" s="520"/>
      <c r="BL147" s="520"/>
      <c r="BM147" s="520"/>
      <c r="BN147" s="520"/>
      <c r="BO147" s="21"/>
    </row>
    <row r="148" spans="2:67" x14ac:dyDescent="0.3">
      <c r="B148" s="26"/>
      <c r="C148" s="27"/>
      <c r="D148" s="20"/>
      <c r="E148" s="20"/>
      <c r="F148" s="27"/>
      <c r="G148" s="27"/>
      <c r="H148" s="27"/>
      <c r="I148" s="27"/>
      <c r="J148" s="27"/>
      <c r="K148" s="27"/>
      <c r="L148" s="20"/>
      <c r="M148" s="27"/>
      <c r="N148" s="27"/>
      <c r="O148" s="27"/>
      <c r="P148" s="20"/>
      <c r="Q148" s="20"/>
      <c r="R148" s="20"/>
      <c r="S148" s="27"/>
      <c r="T148" s="27"/>
      <c r="U148" s="27"/>
      <c r="V148" s="27"/>
      <c r="W148" s="27"/>
      <c r="X148" s="27"/>
      <c r="Y148" s="27"/>
      <c r="Z148" s="27"/>
      <c r="AA148" s="27"/>
      <c r="AB148" s="27"/>
      <c r="AC148" s="27"/>
      <c r="AD148" s="27"/>
      <c r="AE148" s="27"/>
      <c r="AF148" s="27"/>
      <c r="AG148" s="27"/>
      <c r="AH148" s="27"/>
      <c r="AI148" s="27"/>
      <c r="AJ148" s="27"/>
      <c r="AK148" s="27"/>
      <c r="AL148" s="27"/>
      <c r="AM148" s="27"/>
      <c r="AN148" s="27"/>
      <c r="AO148" s="27"/>
      <c r="AP148" s="27"/>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8"/>
    </row>
    <row r="153" spans="2:67" x14ac:dyDescent="0.3">
      <c r="K153" s="520"/>
      <c r="L153" s="520"/>
      <c r="M153" s="520"/>
      <c r="N153" s="520"/>
    </row>
    <row r="154" spans="2:67" x14ac:dyDescent="0.3">
      <c r="K154" s="520"/>
      <c r="L154" s="520"/>
      <c r="M154" s="520"/>
      <c r="N154" s="520"/>
    </row>
  </sheetData>
  <mergeCells count="27">
    <mergeCell ref="K153:N154"/>
    <mergeCell ref="C16:C79"/>
    <mergeCell ref="F16:F79"/>
    <mergeCell ref="I16:I79"/>
    <mergeCell ref="O16:O79"/>
    <mergeCell ref="C146:BN147"/>
    <mergeCell ref="X16:X79"/>
    <mergeCell ref="AA16:AA79"/>
    <mergeCell ref="AE16:AE79"/>
    <mergeCell ref="AH16:AH79"/>
    <mergeCell ref="AM16:AM79"/>
    <mergeCell ref="C12:BN13"/>
    <mergeCell ref="S16:S79"/>
    <mergeCell ref="C3:E10"/>
    <mergeCell ref="F3:BK10"/>
    <mergeCell ref="BL3:BN3"/>
    <mergeCell ref="BL4:BN4"/>
    <mergeCell ref="BL5:BN5"/>
    <mergeCell ref="BL6:BN6"/>
    <mergeCell ref="BL7:BN7"/>
    <mergeCell ref="BL8:BN8"/>
    <mergeCell ref="BL9:BN9"/>
    <mergeCell ref="BL10:BN10"/>
    <mergeCell ref="AR16:AR79"/>
    <mergeCell ref="AW16:AW79"/>
    <mergeCell ref="BB16:BB79"/>
    <mergeCell ref="BG16:BG79"/>
  </mergeCells>
  <conditionalFormatting sqref="F3">
    <cfRule type="cellIs" dxfId="304" priority="3" operator="lessThan">
      <formula>0</formula>
    </cfRule>
  </conditionalFormatting>
  <conditionalFormatting sqref="BL3:BL10">
    <cfRule type="cellIs" dxfId="303" priority="5" operator="lessThan">
      <formula>0</formula>
    </cfRule>
  </conditionalFormatting>
  <conditionalFormatting sqref="BO3:BO10">
    <cfRule type="cellIs" dxfId="302" priority="4" operator="lessThan">
      <formula>0</formula>
    </cfRule>
  </conditionalFormatting>
  <conditionalFormatting sqref="K153">
    <cfRule type="cellIs" dxfId="301" priority="2" operator="lessThan">
      <formula>0</formula>
    </cfRule>
  </conditionalFormatting>
  <dataValidations count="1">
    <dataValidation type="list" allowBlank="1" showInputMessage="1" showErrorMessage="1" sqref="K16:K79" xr:uid="{F1A48749-59A5-473F-B5D8-1C223541290A}">
      <formula1>$D$16:$D$37</formula1>
    </dataValidation>
  </dataValidations>
  <hyperlinks>
    <hyperlink ref="C146" r:id="rId1" display="This work is licensed under a Creative Commons Attribution-NonCommercial 4.0 International License." xr:uid="{E7FF669C-31F4-4B3C-9AC2-EF4C179922D5}"/>
  </hyperlinks>
  <pageMargins left="0.511811024" right="0.511811024" top="0.78740157499999996" bottom="0.78740157499999996" header="0.31496062000000002" footer="0.31496062000000002"/>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786AEF-4AAA-4462-9011-952652960BEC}">
          <x14:formula1>
            <xm:f>Planilha1!$A$1:$A$29</xm:f>
          </x14:formula1>
          <xm:sqref>L16:L79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4D8DE-76F2-44F8-95A1-116ACC962E6A}">
  <sheetPr codeName="Planilha2"/>
  <dimension ref="B2:Q75"/>
  <sheetViews>
    <sheetView showGridLines="0" zoomScale="90" zoomScaleNormal="90" workbookViewId="0">
      <selection activeCell="F15" sqref="F15:I16"/>
    </sheetView>
  </sheetViews>
  <sheetFormatPr defaultRowHeight="14.4" outlineLevelRow="1" x14ac:dyDescent="0.3"/>
  <cols>
    <col min="1" max="1" width="4.5546875" customWidth="1"/>
    <col min="2" max="2" width="4.77734375" customWidth="1"/>
    <col min="3" max="3" width="29.77734375" customWidth="1"/>
    <col min="4" max="4" width="13.77734375" customWidth="1"/>
    <col min="9" max="9" width="13.77734375" customWidth="1"/>
    <col min="10" max="10" width="19" customWidth="1"/>
    <col min="11" max="11" width="49.88671875" style="1" customWidth="1"/>
    <col min="12" max="12" width="24.77734375" customWidth="1"/>
    <col min="13" max="13" width="4.6640625" customWidth="1"/>
  </cols>
  <sheetData>
    <row r="2" spans="2:16" ht="21" customHeight="1" x14ac:dyDescent="0.3">
      <c r="B2" s="49"/>
      <c r="C2" s="18"/>
      <c r="D2" s="18"/>
      <c r="E2" s="18"/>
      <c r="F2" s="18"/>
      <c r="G2" s="18"/>
      <c r="H2" s="18"/>
      <c r="I2" s="18"/>
      <c r="J2" s="18"/>
      <c r="K2" s="17"/>
      <c r="L2" s="18"/>
      <c r="M2" s="50"/>
    </row>
    <row r="3" spans="2:16" ht="14.4" customHeight="1" outlineLevel="1" x14ac:dyDescent="0.3">
      <c r="B3" s="22"/>
      <c r="C3" s="550" t="e" vm="3">
        <v>#VALUE!</v>
      </c>
      <c r="D3" s="551"/>
      <c r="E3" s="516" t="s">
        <v>16</v>
      </c>
      <c r="F3" s="516"/>
      <c r="G3" s="516"/>
      <c r="H3" s="516"/>
      <c r="I3" s="516"/>
      <c r="J3" s="516"/>
      <c r="K3" s="535"/>
      <c r="L3" s="48" t="s">
        <v>10</v>
      </c>
      <c r="M3" s="16"/>
      <c r="N3" s="47"/>
      <c r="O3" s="47"/>
      <c r="P3" s="47"/>
    </row>
    <row r="4" spans="2:16" ht="14.4" customHeight="1" outlineLevel="1" x14ac:dyDescent="0.3">
      <c r="B4" s="22"/>
      <c r="C4" s="552"/>
      <c r="D4" s="553"/>
      <c r="E4" s="517"/>
      <c r="F4" s="517"/>
      <c r="G4" s="517"/>
      <c r="H4" s="517"/>
      <c r="I4" s="517"/>
      <c r="J4" s="517"/>
      <c r="K4" s="537"/>
      <c r="L4" s="14" t="s">
        <v>15</v>
      </c>
      <c r="M4" s="16"/>
      <c r="N4" s="47"/>
      <c r="O4" s="47"/>
      <c r="P4" s="47"/>
    </row>
    <row r="5" spans="2:16" ht="14.4" customHeight="1" outlineLevel="1" x14ac:dyDescent="0.3">
      <c r="B5" s="22"/>
      <c r="C5" s="552"/>
      <c r="D5" s="553"/>
      <c r="E5" s="517"/>
      <c r="F5" s="517"/>
      <c r="G5" s="517"/>
      <c r="H5" s="517"/>
      <c r="I5" s="517"/>
      <c r="J5" s="517"/>
      <c r="K5" s="537"/>
      <c r="L5" s="48" t="s">
        <v>11</v>
      </c>
      <c r="M5" s="16"/>
      <c r="N5" s="47"/>
      <c r="O5" s="47"/>
      <c r="P5" s="47"/>
    </row>
    <row r="6" spans="2:16" ht="14.4" customHeight="1" outlineLevel="1" x14ac:dyDescent="0.3">
      <c r="B6" s="22"/>
      <c r="C6" s="552"/>
      <c r="D6" s="553"/>
      <c r="E6" s="517"/>
      <c r="F6" s="517"/>
      <c r="G6" s="517"/>
      <c r="H6" s="517"/>
      <c r="I6" s="517"/>
      <c r="J6" s="517"/>
      <c r="K6" s="537"/>
      <c r="L6" s="14" t="s">
        <v>12</v>
      </c>
      <c r="M6" s="16"/>
      <c r="N6" s="47"/>
      <c r="O6" s="47"/>
      <c r="P6" s="47"/>
    </row>
    <row r="7" spans="2:16" ht="14.4" customHeight="1" outlineLevel="1" x14ac:dyDescent="0.3">
      <c r="B7" s="22"/>
      <c r="C7" s="552"/>
      <c r="D7" s="553"/>
      <c r="E7" s="517"/>
      <c r="F7" s="517"/>
      <c r="G7" s="517"/>
      <c r="H7" s="517"/>
      <c r="I7" s="517"/>
      <c r="J7" s="517"/>
      <c r="K7" s="537"/>
      <c r="L7" s="48" t="s">
        <v>13</v>
      </c>
      <c r="M7" s="16"/>
      <c r="N7" s="47"/>
      <c r="O7" s="47"/>
      <c r="P7" s="47"/>
    </row>
    <row r="8" spans="2:16" ht="14.4" customHeight="1" outlineLevel="1" x14ac:dyDescent="0.3">
      <c r="B8" s="22"/>
      <c r="C8" s="552"/>
      <c r="D8" s="553"/>
      <c r="E8" s="517"/>
      <c r="F8" s="517"/>
      <c r="G8" s="517"/>
      <c r="H8" s="517"/>
      <c r="I8" s="517"/>
      <c r="J8" s="517"/>
      <c r="K8" s="537"/>
      <c r="L8" s="19">
        <v>45709</v>
      </c>
      <c r="M8" s="16"/>
      <c r="N8" s="47"/>
      <c r="O8" s="47"/>
      <c r="P8" s="47"/>
    </row>
    <row r="9" spans="2:16" ht="14.4" customHeight="1" outlineLevel="1" x14ac:dyDescent="0.3">
      <c r="B9" s="22"/>
      <c r="C9" s="552"/>
      <c r="D9" s="553"/>
      <c r="E9" s="517"/>
      <c r="F9" s="517"/>
      <c r="G9" s="517"/>
      <c r="H9" s="517"/>
      <c r="I9" s="517"/>
      <c r="J9" s="517"/>
      <c r="K9" s="537"/>
      <c r="L9" s="48" t="s">
        <v>14</v>
      </c>
      <c r="M9" s="16"/>
      <c r="N9" s="47"/>
      <c r="O9" s="47"/>
      <c r="P9" s="47"/>
    </row>
    <row r="10" spans="2:16" ht="14.4" customHeight="1" outlineLevel="1" x14ac:dyDescent="0.3">
      <c r="B10" s="22"/>
      <c r="C10" s="554"/>
      <c r="D10" s="555"/>
      <c r="E10" s="518"/>
      <c r="F10" s="518"/>
      <c r="G10" s="518"/>
      <c r="H10" s="518"/>
      <c r="I10" s="518"/>
      <c r="J10" s="518"/>
      <c r="K10" s="539"/>
      <c r="L10" s="14" t="s">
        <v>24</v>
      </c>
      <c r="M10" s="16"/>
      <c r="N10" s="47"/>
      <c r="O10" s="47"/>
      <c r="P10" s="47"/>
    </row>
    <row r="11" spans="2:16" ht="7.8" customHeight="1" outlineLevel="1" x14ac:dyDescent="0.3">
      <c r="B11" s="22"/>
      <c r="C11" s="37"/>
      <c r="D11" s="37"/>
      <c r="E11" s="15"/>
      <c r="F11" s="15"/>
      <c r="G11" s="15"/>
      <c r="H11" s="15"/>
      <c r="I11" s="15"/>
      <c r="J11" s="15"/>
      <c r="K11" s="15"/>
      <c r="L11" s="51"/>
      <c r="M11" s="16"/>
      <c r="N11" s="47"/>
      <c r="O11" s="47"/>
      <c r="P11" s="47"/>
    </row>
    <row r="12" spans="2:16" ht="14.4" customHeight="1" outlineLevel="1" x14ac:dyDescent="0.3">
      <c r="B12" s="22"/>
      <c r="C12" s="566" t="s">
        <v>169</v>
      </c>
      <c r="D12" s="567"/>
      <c r="E12" s="567"/>
      <c r="F12" s="567"/>
      <c r="G12" s="567"/>
      <c r="H12" s="567"/>
      <c r="I12" s="567"/>
      <c r="J12" s="567"/>
      <c r="K12" s="567"/>
      <c r="L12" s="568"/>
      <c r="M12" s="16"/>
      <c r="N12" s="47"/>
      <c r="O12" s="47"/>
      <c r="P12" s="47"/>
    </row>
    <row r="13" spans="2:16" ht="14.4" customHeight="1" outlineLevel="1" x14ac:dyDescent="0.3">
      <c r="B13" s="22"/>
      <c r="C13" s="569"/>
      <c r="D13" s="570"/>
      <c r="E13" s="570"/>
      <c r="F13" s="570"/>
      <c r="G13" s="570"/>
      <c r="H13" s="570"/>
      <c r="I13" s="570"/>
      <c r="J13" s="570"/>
      <c r="K13" s="570"/>
      <c r="L13" s="571"/>
      <c r="M13" s="16"/>
      <c r="N13" s="47"/>
      <c r="O13" s="47"/>
      <c r="P13" s="47"/>
    </row>
    <row r="14" spans="2:16" ht="14.4" customHeight="1" outlineLevel="1" x14ac:dyDescent="0.3">
      <c r="B14" s="22"/>
      <c r="M14" s="21"/>
    </row>
    <row r="15" spans="2:16" ht="14.4" customHeight="1" outlineLevel="1" x14ac:dyDescent="0.3">
      <c r="B15" s="22"/>
      <c r="C15" s="575" t="s">
        <v>482</v>
      </c>
      <c r="D15" s="576"/>
      <c r="F15" s="564" t="s">
        <v>483</v>
      </c>
      <c r="G15" s="564"/>
      <c r="H15" s="564"/>
      <c r="I15" s="562"/>
      <c r="M15" s="21"/>
    </row>
    <row r="16" spans="2:16" s="2" customFormat="1" ht="18" customHeight="1" outlineLevel="1" x14ac:dyDescent="0.3">
      <c r="B16" s="39"/>
      <c r="C16" s="575"/>
      <c r="D16" s="577"/>
      <c r="F16" s="564"/>
      <c r="G16" s="564"/>
      <c r="H16" s="564"/>
      <c r="I16" s="563"/>
      <c r="M16" s="40"/>
    </row>
    <row r="17" spans="2:13" s="2" customFormat="1" ht="18" customHeight="1" outlineLevel="1" x14ac:dyDescent="0.3">
      <c r="B17" s="39"/>
      <c r="C17" s="326"/>
      <c r="D17" s="43"/>
      <c r="F17" s="326"/>
      <c r="G17" s="326"/>
      <c r="H17" s="326"/>
      <c r="I17" s="43"/>
      <c r="M17" s="40"/>
    </row>
    <row r="18" spans="2:13" s="2" customFormat="1" ht="18" customHeight="1" outlineLevel="1" x14ac:dyDescent="0.3">
      <c r="B18" s="39"/>
      <c r="C18" s="316" t="s">
        <v>416</v>
      </c>
      <c r="D18" s="330"/>
      <c r="E18" s="327"/>
      <c r="F18" s="328"/>
      <c r="G18" s="328"/>
      <c r="H18" s="328"/>
      <c r="I18" s="329"/>
      <c r="M18" s="40"/>
    </row>
    <row r="19" spans="2:13" x14ac:dyDescent="0.3">
      <c r="B19" s="22"/>
      <c r="M19" s="21"/>
    </row>
    <row r="20" spans="2:13" s="15" customFormat="1" ht="24" customHeight="1" x14ac:dyDescent="0.3">
      <c r="B20" s="12"/>
      <c r="C20" s="556" t="s">
        <v>18</v>
      </c>
      <c r="D20" s="557"/>
      <c r="E20" s="557"/>
      <c r="F20" s="557"/>
      <c r="G20" s="557"/>
      <c r="H20" s="557"/>
      <c r="I20" s="557"/>
      <c r="J20" s="557"/>
      <c r="K20" s="557"/>
      <c r="L20" s="558"/>
      <c r="M20" s="13"/>
    </row>
    <row r="21" spans="2:13" s="2" customFormat="1" ht="18" customHeight="1" x14ac:dyDescent="0.3">
      <c r="B21" s="39"/>
      <c r="C21" s="565" t="s">
        <v>19</v>
      </c>
      <c r="D21" s="565"/>
      <c r="E21" s="565"/>
      <c r="F21" s="565"/>
      <c r="G21" s="565"/>
      <c r="H21" s="565"/>
      <c r="I21" s="565"/>
      <c r="J21" s="46" t="s">
        <v>20</v>
      </c>
      <c r="K21" s="46" t="s">
        <v>21</v>
      </c>
      <c r="L21" s="46" t="s">
        <v>22</v>
      </c>
      <c r="M21" s="40"/>
    </row>
    <row r="22" spans="2:13" ht="18" customHeight="1" x14ac:dyDescent="0.3">
      <c r="B22" s="22"/>
      <c r="C22" s="124"/>
      <c r="D22" s="587"/>
      <c r="E22" s="588"/>
      <c r="F22" s="588"/>
      <c r="G22" s="588"/>
      <c r="H22" s="588"/>
      <c r="I22" s="589"/>
      <c r="J22" s="124"/>
      <c r="K22" s="124"/>
      <c r="L22" s="120"/>
      <c r="M22" s="21"/>
    </row>
    <row r="23" spans="2:13" ht="18" customHeight="1" x14ac:dyDescent="0.3">
      <c r="B23" s="22"/>
      <c r="C23" s="125"/>
      <c r="D23" s="559"/>
      <c r="E23" s="560"/>
      <c r="F23" s="560"/>
      <c r="G23" s="560"/>
      <c r="H23" s="560"/>
      <c r="I23" s="561"/>
      <c r="J23" s="125"/>
      <c r="K23" s="125"/>
      <c r="L23" s="121"/>
      <c r="M23" s="21"/>
    </row>
    <row r="24" spans="2:13" ht="18" customHeight="1" x14ac:dyDescent="0.3">
      <c r="B24" s="22"/>
      <c r="C24" s="125"/>
      <c r="D24" s="559"/>
      <c r="E24" s="560"/>
      <c r="F24" s="560"/>
      <c r="G24" s="560"/>
      <c r="H24" s="560"/>
      <c r="I24" s="561"/>
      <c r="J24" s="125"/>
      <c r="K24" s="125"/>
      <c r="L24" s="121"/>
      <c r="M24" s="21"/>
    </row>
    <row r="25" spans="2:13" ht="18" customHeight="1" x14ac:dyDescent="0.3">
      <c r="B25" s="22"/>
      <c r="C25" s="125"/>
      <c r="D25" s="559"/>
      <c r="E25" s="560"/>
      <c r="F25" s="560"/>
      <c r="G25" s="560"/>
      <c r="H25" s="560"/>
      <c r="I25" s="561"/>
      <c r="J25" s="125"/>
      <c r="K25" s="125"/>
      <c r="L25" s="121"/>
      <c r="M25" s="21"/>
    </row>
    <row r="26" spans="2:13" ht="18" customHeight="1" x14ac:dyDescent="0.3">
      <c r="B26" s="22"/>
      <c r="C26" s="125"/>
      <c r="D26" s="559"/>
      <c r="E26" s="560"/>
      <c r="F26" s="560"/>
      <c r="G26" s="560"/>
      <c r="H26" s="560"/>
      <c r="I26" s="561"/>
      <c r="J26" s="125"/>
      <c r="K26" s="125"/>
      <c r="L26" s="121"/>
      <c r="M26" s="21"/>
    </row>
    <row r="27" spans="2:13" ht="18" customHeight="1" x14ac:dyDescent="0.3">
      <c r="B27" s="22"/>
      <c r="C27" s="125"/>
      <c r="D27" s="559"/>
      <c r="E27" s="560"/>
      <c r="F27" s="560"/>
      <c r="G27" s="560"/>
      <c r="H27" s="560"/>
      <c r="I27" s="561"/>
      <c r="J27" s="125"/>
      <c r="K27" s="125"/>
      <c r="L27" s="121"/>
      <c r="M27" s="21"/>
    </row>
    <row r="28" spans="2:13" ht="18" customHeight="1" x14ac:dyDescent="0.3">
      <c r="B28" s="22"/>
      <c r="C28" s="125"/>
      <c r="D28" s="559"/>
      <c r="E28" s="560"/>
      <c r="F28" s="560"/>
      <c r="G28" s="560"/>
      <c r="H28" s="560"/>
      <c r="I28" s="561"/>
      <c r="J28" s="125"/>
      <c r="K28" s="125"/>
      <c r="L28" s="121"/>
      <c r="M28" s="21"/>
    </row>
    <row r="29" spans="2:13" ht="18" customHeight="1" x14ac:dyDescent="0.3">
      <c r="B29" s="22"/>
      <c r="C29" s="125"/>
      <c r="D29" s="559"/>
      <c r="E29" s="560"/>
      <c r="F29" s="560"/>
      <c r="G29" s="560"/>
      <c r="H29" s="560"/>
      <c r="I29" s="561"/>
      <c r="J29" s="125"/>
      <c r="K29" s="125"/>
      <c r="L29" s="121"/>
      <c r="M29" s="21"/>
    </row>
    <row r="30" spans="2:13" ht="18" customHeight="1" x14ac:dyDescent="0.3">
      <c r="B30" s="22"/>
      <c r="C30" s="125"/>
      <c r="D30" s="559"/>
      <c r="E30" s="560"/>
      <c r="F30" s="560"/>
      <c r="G30" s="560"/>
      <c r="H30" s="560"/>
      <c r="I30" s="561"/>
      <c r="J30" s="125"/>
      <c r="K30" s="125"/>
      <c r="L30" s="121"/>
      <c r="M30" s="21"/>
    </row>
    <row r="31" spans="2:13" ht="18" customHeight="1" x14ac:dyDescent="0.3">
      <c r="B31" s="22"/>
      <c r="C31" s="125"/>
      <c r="D31" s="559"/>
      <c r="E31" s="560"/>
      <c r="F31" s="560"/>
      <c r="G31" s="560"/>
      <c r="H31" s="560"/>
      <c r="I31" s="561"/>
      <c r="J31" s="125"/>
      <c r="K31" s="125"/>
      <c r="L31" s="121"/>
      <c r="M31" s="21"/>
    </row>
    <row r="32" spans="2:13" ht="18" customHeight="1" x14ac:dyDescent="0.3">
      <c r="B32" s="22"/>
      <c r="C32" s="125"/>
      <c r="D32" s="559"/>
      <c r="E32" s="560"/>
      <c r="F32" s="560"/>
      <c r="G32" s="560"/>
      <c r="H32" s="560"/>
      <c r="I32" s="561"/>
      <c r="J32" s="125"/>
      <c r="K32" s="125"/>
      <c r="L32" s="121"/>
      <c r="M32" s="21"/>
    </row>
    <row r="33" spans="2:13" ht="18" customHeight="1" x14ac:dyDescent="0.3">
      <c r="B33" s="22"/>
      <c r="C33" s="126"/>
      <c r="D33" s="572"/>
      <c r="E33" s="573"/>
      <c r="F33" s="573"/>
      <c r="G33" s="573"/>
      <c r="H33" s="573"/>
      <c r="I33" s="574"/>
      <c r="J33" s="126"/>
      <c r="K33" s="126"/>
      <c r="L33" s="122"/>
      <c r="M33" s="21"/>
    </row>
    <row r="34" spans="2:13" x14ac:dyDescent="0.3">
      <c r="B34" s="22"/>
      <c r="M34" s="21"/>
    </row>
    <row r="35" spans="2:13" s="15" customFormat="1" ht="24" customHeight="1" x14ac:dyDescent="0.3">
      <c r="B35" s="12"/>
      <c r="C35" s="556" t="s">
        <v>23</v>
      </c>
      <c r="D35" s="557"/>
      <c r="E35" s="557"/>
      <c r="F35" s="557"/>
      <c r="G35" s="557"/>
      <c r="H35" s="557"/>
      <c r="I35" s="557"/>
      <c r="J35" s="557"/>
      <c r="K35" s="557"/>
      <c r="L35" s="558"/>
      <c r="M35" s="13"/>
    </row>
    <row r="36" spans="2:13" ht="14.4" customHeight="1" x14ac:dyDescent="0.3">
      <c r="B36" s="22"/>
      <c r="C36" s="578"/>
      <c r="D36" s="579"/>
      <c r="E36" s="579"/>
      <c r="F36" s="579"/>
      <c r="G36" s="579"/>
      <c r="H36" s="579"/>
      <c r="I36" s="579"/>
      <c r="J36" s="579"/>
      <c r="K36" s="579"/>
      <c r="L36" s="580"/>
      <c r="M36" s="21"/>
    </row>
    <row r="37" spans="2:13" x14ac:dyDescent="0.3">
      <c r="B37" s="22"/>
      <c r="C37" s="581"/>
      <c r="D37" s="582"/>
      <c r="E37" s="582"/>
      <c r="F37" s="582"/>
      <c r="G37" s="582"/>
      <c r="H37" s="582"/>
      <c r="I37" s="582"/>
      <c r="J37" s="582"/>
      <c r="K37" s="582"/>
      <c r="L37" s="583"/>
      <c r="M37" s="21"/>
    </row>
    <row r="38" spans="2:13" x14ac:dyDescent="0.3">
      <c r="B38" s="22"/>
      <c r="C38" s="581"/>
      <c r="D38" s="582"/>
      <c r="E38" s="582"/>
      <c r="F38" s="582"/>
      <c r="G38" s="582"/>
      <c r="H38" s="582"/>
      <c r="I38" s="582"/>
      <c r="J38" s="582"/>
      <c r="K38" s="582"/>
      <c r="L38" s="583"/>
      <c r="M38" s="21"/>
    </row>
    <row r="39" spans="2:13" x14ac:dyDescent="0.3">
      <c r="B39" s="22"/>
      <c r="C39" s="581"/>
      <c r="D39" s="582"/>
      <c r="E39" s="582"/>
      <c r="F39" s="582"/>
      <c r="G39" s="582"/>
      <c r="H39" s="582"/>
      <c r="I39" s="582"/>
      <c r="J39" s="582"/>
      <c r="K39" s="582"/>
      <c r="L39" s="583"/>
      <c r="M39" s="21"/>
    </row>
    <row r="40" spans="2:13" x14ac:dyDescent="0.3">
      <c r="B40" s="22"/>
      <c r="C40" s="581"/>
      <c r="D40" s="582"/>
      <c r="E40" s="582"/>
      <c r="F40" s="582"/>
      <c r="G40" s="582"/>
      <c r="H40" s="582"/>
      <c r="I40" s="582"/>
      <c r="J40" s="582"/>
      <c r="K40" s="582"/>
      <c r="L40" s="583"/>
      <c r="M40" s="21"/>
    </row>
    <row r="41" spans="2:13" x14ac:dyDescent="0.3">
      <c r="B41" s="22"/>
      <c r="C41" s="581"/>
      <c r="D41" s="582"/>
      <c r="E41" s="582"/>
      <c r="F41" s="582"/>
      <c r="G41" s="582"/>
      <c r="H41" s="582"/>
      <c r="I41" s="582"/>
      <c r="J41" s="582"/>
      <c r="K41" s="582"/>
      <c r="L41" s="583"/>
      <c r="M41" s="21"/>
    </row>
    <row r="42" spans="2:13" x14ac:dyDescent="0.3">
      <c r="B42" s="22"/>
      <c r="C42" s="581"/>
      <c r="D42" s="582"/>
      <c r="E42" s="582"/>
      <c r="F42" s="582"/>
      <c r="G42" s="582"/>
      <c r="H42" s="582"/>
      <c r="I42" s="582"/>
      <c r="J42" s="582"/>
      <c r="K42" s="582"/>
      <c r="L42" s="583"/>
      <c r="M42" s="21"/>
    </row>
    <row r="43" spans="2:13" x14ac:dyDescent="0.3">
      <c r="B43" s="22"/>
      <c r="C43" s="581"/>
      <c r="D43" s="582"/>
      <c r="E43" s="582"/>
      <c r="F43" s="582"/>
      <c r="G43" s="582"/>
      <c r="H43" s="582"/>
      <c r="I43" s="582"/>
      <c r="J43" s="582"/>
      <c r="K43" s="582"/>
      <c r="L43" s="583"/>
      <c r="M43" s="21"/>
    </row>
    <row r="44" spans="2:13" x14ac:dyDescent="0.3">
      <c r="B44" s="22"/>
      <c r="C44" s="581"/>
      <c r="D44" s="582"/>
      <c r="E44" s="582"/>
      <c r="F44" s="582"/>
      <c r="G44" s="582"/>
      <c r="H44" s="582"/>
      <c r="I44" s="582"/>
      <c r="J44" s="582"/>
      <c r="K44" s="582"/>
      <c r="L44" s="583"/>
      <c r="M44" s="21"/>
    </row>
    <row r="45" spans="2:13" x14ac:dyDescent="0.3">
      <c r="B45" s="22"/>
      <c r="C45" s="581"/>
      <c r="D45" s="582"/>
      <c r="E45" s="582"/>
      <c r="F45" s="582"/>
      <c r="G45" s="582"/>
      <c r="H45" s="582"/>
      <c r="I45" s="582"/>
      <c r="J45" s="582"/>
      <c r="K45" s="582"/>
      <c r="L45" s="583"/>
      <c r="M45" s="21"/>
    </row>
    <row r="46" spans="2:13" x14ac:dyDescent="0.3">
      <c r="B46" s="22"/>
      <c r="C46" s="581"/>
      <c r="D46" s="582"/>
      <c r="E46" s="582"/>
      <c r="F46" s="582"/>
      <c r="G46" s="582"/>
      <c r="H46" s="582"/>
      <c r="I46" s="582"/>
      <c r="J46" s="582"/>
      <c r="K46" s="582"/>
      <c r="L46" s="583"/>
      <c r="M46" s="21"/>
    </row>
    <row r="47" spans="2:13" x14ac:dyDescent="0.3">
      <c r="B47" s="22"/>
      <c r="C47" s="581"/>
      <c r="D47" s="582"/>
      <c r="E47" s="582"/>
      <c r="F47" s="582"/>
      <c r="G47" s="582"/>
      <c r="H47" s="582"/>
      <c r="I47" s="582"/>
      <c r="J47" s="582"/>
      <c r="K47" s="582"/>
      <c r="L47" s="583"/>
      <c r="M47" s="21"/>
    </row>
    <row r="48" spans="2:13" x14ac:dyDescent="0.3">
      <c r="B48" s="22"/>
      <c r="C48" s="581"/>
      <c r="D48" s="582"/>
      <c r="E48" s="582"/>
      <c r="F48" s="582"/>
      <c r="G48" s="582"/>
      <c r="H48" s="582"/>
      <c r="I48" s="582"/>
      <c r="J48" s="582"/>
      <c r="K48" s="582"/>
      <c r="L48" s="583"/>
      <c r="M48" s="21"/>
    </row>
    <row r="49" spans="2:13" x14ac:dyDescent="0.3">
      <c r="B49" s="22"/>
      <c r="C49" s="581"/>
      <c r="D49" s="582"/>
      <c r="E49" s="582"/>
      <c r="F49" s="582"/>
      <c r="G49" s="582"/>
      <c r="H49" s="582"/>
      <c r="I49" s="582"/>
      <c r="J49" s="582"/>
      <c r="K49" s="582"/>
      <c r="L49" s="583"/>
      <c r="M49" s="21"/>
    </row>
    <row r="50" spans="2:13" x14ac:dyDescent="0.3">
      <c r="B50" s="22"/>
      <c r="C50" s="581"/>
      <c r="D50" s="582"/>
      <c r="E50" s="582"/>
      <c r="F50" s="582"/>
      <c r="G50" s="582"/>
      <c r="H50" s="582"/>
      <c r="I50" s="582"/>
      <c r="J50" s="582"/>
      <c r="K50" s="582"/>
      <c r="L50" s="583"/>
      <c r="M50" s="21"/>
    </row>
    <row r="51" spans="2:13" x14ac:dyDescent="0.3">
      <c r="B51" s="22"/>
      <c r="C51" s="581"/>
      <c r="D51" s="582"/>
      <c r="E51" s="582"/>
      <c r="F51" s="582"/>
      <c r="G51" s="582"/>
      <c r="H51" s="582"/>
      <c r="I51" s="582"/>
      <c r="J51" s="582"/>
      <c r="K51" s="582"/>
      <c r="L51" s="583"/>
      <c r="M51" s="21"/>
    </row>
    <row r="52" spans="2:13" x14ac:dyDescent="0.3">
      <c r="B52" s="22"/>
      <c r="C52" s="581"/>
      <c r="D52" s="582"/>
      <c r="E52" s="582"/>
      <c r="F52" s="582"/>
      <c r="G52" s="582"/>
      <c r="H52" s="582"/>
      <c r="I52" s="582"/>
      <c r="J52" s="582"/>
      <c r="K52" s="582"/>
      <c r="L52" s="583"/>
      <c r="M52" s="21"/>
    </row>
    <row r="53" spans="2:13" x14ac:dyDescent="0.3">
      <c r="B53" s="22"/>
      <c r="C53" s="581"/>
      <c r="D53" s="582"/>
      <c r="E53" s="582"/>
      <c r="F53" s="582"/>
      <c r="G53" s="582"/>
      <c r="H53" s="582"/>
      <c r="I53" s="582"/>
      <c r="J53" s="582"/>
      <c r="K53" s="582"/>
      <c r="L53" s="583"/>
      <c r="M53" s="21"/>
    </row>
    <row r="54" spans="2:13" x14ac:dyDescent="0.3">
      <c r="B54" s="22"/>
      <c r="C54" s="581"/>
      <c r="D54" s="582"/>
      <c r="E54" s="582"/>
      <c r="F54" s="582"/>
      <c r="G54" s="582"/>
      <c r="H54" s="582"/>
      <c r="I54" s="582"/>
      <c r="J54" s="582"/>
      <c r="K54" s="582"/>
      <c r="L54" s="583"/>
      <c r="M54" s="21"/>
    </row>
    <row r="55" spans="2:13" x14ac:dyDescent="0.3">
      <c r="B55" s="22"/>
      <c r="C55" s="581"/>
      <c r="D55" s="582"/>
      <c r="E55" s="582"/>
      <c r="F55" s="582"/>
      <c r="G55" s="582"/>
      <c r="H55" s="582"/>
      <c r="I55" s="582"/>
      <c r="J55" s="582"/>
      <c r="K55" s="582"/>
      <c r="L55" s="583"/>
      <c r="M55" s="21"/>
    </row>
    <row r="56" spans="2:13" x14ac:dyDescent="0.3">
      <c r="B56" s="22"/>
      <c r="C56" s="581"/>
      <c r="D56" s="582"/>
      <c r="E56" s="582"/>
      <c r="F56" s="582"/>
      <c r="G56" s="582"/>
      <c r="H56" s="582"/>
      <c r="I56" s="582"/>
      <c r="J56" s="582"/>
      <c r="K56" s="582"/>
      <c r="L56" s="583"/>
      <c r="M56" s="21"/>
    </row>
    <row r="57" spans="2:13" x14ac:dyDescent="0.3">
      <c r="B57" s="22"/>
      <c r="C57" s="581"/>
      <c r="D57" s="582"/>
      <c r="E57" s="582"/>
      <c r="F57" s="582"/>
      <c r="G57" s="582"/>
      <c r="H57" s="582"/>
      <c r="I57" s="582"/>
      <c r="J57" s="582"/>
      <c r="K57" s="582"/>
      <c r="L57" s="583"/>
      <c r="M57" s="21"/>
    </row>
    <row r="58" spans="2:13" x14ac:dyDescent="0.3">
      <c r="B58" s="22"/>
      <c r="C58" s="581"/>
      <c r="D58" s="582"/>
      <c r="E58" s="582"/>
      <c r="F58" s="582"/>
      <c r="G58" s="582"/>
      <c r="H58" s="582"/>
      <c r="I58" s="582"/>
      <c r="J58" s="582"/>
      <c r="K58" s="582"/>
      <c r="L58" s="583"/>
      <c r="M58" s="21"/>
    </row>
    <row r="59" spans="2:13" x14ac:dyDescent="0.3">
      <c r="B59" s="22"/>
      <c r="C59" s="581"/>
      <c r="D59" s="582"/>
      <c r="E59" s="582"/>
      <c r="F59" s="582"/>
      <c r="G59" s="582"/>
      <c r="H59" s="582"/>
      <c r="I59" s="582"/>
      <c r="J59" s="582"/>
      <c r="K59" s="582"/>
      <c r="L59" s="583"/>
      <c r="M59" s="21"/>
    </row>
    <row r="60" spans="2:13" x14ac:dyDescent="0.3">
      <c r="B60" s="22"/>
      <c r="C60" s="581"/>
      <c r="D60" s="582"/>
      <c r="E60" s="582"/>
      <c r="F60" s="582"/>
      <c r="G60" s="582"/>
      <c r="H60" s="582"/>
      <c r="I60" s="582"/>
      <c r="J60" s="582"/>
      <c r="K60" s="582"/>
      <c r="L60" s="583"/>
      <c r="M60" s="21"/>
    </row>
    <row r="61" spans="2:13" x14ac:dyDescent="0.3">
      <c r="B61" s="22"/>
      <c r="C61" s="581"/>
      <c r="D61" s="582"/>
      <c r="E61" s="582"/>
      <c r="F61" s="582"/>
      <c r="G61" s="582"/>
      <c r="H61" s="582"/>
      <c r="I61" s="582"/>
      <c r="J61" s="582"/>
      <c r="K61" s="582"/>
      <c r="L61" s="583"/>
      <c r="M61" s="21"/>
    </row>
    <row r="62" spans="2:13" x14ac:dyDescent="0.3">
      <c r="B62" s="22"/>
      <c r="C62" s="581"/>
      <c r="D62" s="582"/>
      <c r="E62" s="582"/>
      <c r="F62" s="582"/>
      <c r="G62" s="582"/>
      <c r="H62" s="582"/>
      <c r="I62" s="582"/>
      <c r="J62" s="582"/>
      <c r="K62" s="582"/>
      <c r="L62" s="583"/>
      <c r="M62" s="21"/>
    </row>
    <row r="63" spans="2:13" x14ac:dyDescent="0.3">
      <c r="B63" s="22"/>
      <c r="C63" s="581"/>
      <c r="D63" s="582"/>
      <c r="E63" s="582"/>
      <c r="F63" s="582"/>
      <c r="G63" s="582"/>
      <c r="H63" s="582"/>
      <c r="I63" s="582"/>
      <c r="J63" s="582"/>
      <c r="K63" s="582"/>
      <c r="L63" s="583"/>
      <c r="M63" s="21"/>
    </row>
    <row r="64" spans="2:13" x14ac:dyDescent="0.3">
      <c r="B64" s="22"/>
      <c r="C64" s="581"/>
      <c r="D64" s="582"/>
      <c r="E64" s="582"/>
      <c r="F64" s="582"/>
      <c r="G64" s="582"/>
      <c r="H64" s="582"/>
      <c r="I64" s="582"/>
      <c r="J64" s="582"/>
      <c r="K64" s="582"/>
      <c r="L64" s="583"/>
      <c r="M64" s="21"/>
    </row>
    <row r="65" spans="2:17" x14ac:dyDescent="0.3">
      <c r="B65" s="22"/>
      <c r="C65" s="581"/>
      <c r="D65" s="582"/>
      <c r="E65" s="582"/>
      <c r="F65" s="582"/>
      <c r="G65" s="582"/>
      <c r="H65" s="582"/>
      <c r="I65" s="582"/>
      <c r="J65" s="582"/>
      <c r="K65" s="582"/>
      <c r="L65" s="583"/>
      <c r="M65" s="21"/>
    </row>
    <row r="66" spans="2:17" x14ac:dyDescent="0.3">
      <c r="B66" s="22"/>
      <c r="C66" s="581"/>
      <c r="D66" s="582"/>
      <c r="E66" s="582"/>
      <c r="F66" s="582"/>
      <c r="G66" s="582"/>
      <c r="H66" s="582"/>
      <c r="I66" s="582"/>
      <c r="J66" s="582"/>
      <c r="K66" s="582"/>
      <c r="L66" s="583"/>
      <c r="M66" s="21"/>
    </row>
    <row r="67" spans="2:17" x14ac:dyDescent="0.3">
      <c r="B67" s="22"/>
      <c r="C67" s="581"/>
      <c r="D67" s="582"/>
      <c r="E67" s="582"/>
      <c r="F67" s="582"/>
      <c r="G67" s="582"/>
      <c r="H67" s="582"/>
      <c r="I67" s="582"/>
      <c r="J67" s="582"/>
      <c r="K67" s="582"/>
      <c r="L67" s="583"/>
      <c r="M67" s="21"/>
    </row>
    <row r="68" spans="2:17" x14ac:dyDescent="0.3">
      <c r="B68" s="22"/>
      <c r="C68" s="581"/>
      <c r="D68" s="582"/>
      <c r="E68" s="582"/>
      <c r="F68" s="582"/>
      <c r="G68" s="582"/>
      <c r="H68" s="582"/>
      <c r="I68" s="582"/>
      <c r="J68" s="582"/>
      <c r="K68" s="582"/>
      <c r="L68" s="583"/>
      <c r="M68" s="21"/>
    </row>
    <row r="69" spans="2:17" x14ac:dyDescent="0.3">
      <c r="B69" s="22"/>
      <c r="C69" s="581"/>
      <c r="D69" s="582"/>
      <c r="E69" s="582"/>
      <c r="F69" s="582"/>
      <c r="G69" s="582"/>
      <c r="H69" s="582"/>
      <c r="I69" s="582"/>
      <c r="J69" s="582"/>
      <c r="K69" s="582"/>
      <c r="L69" s="583"/>
      <c r="M69" s="21"/>
    </row>
    <row r="70" spans="2:17" x14ac:dyDescent="0.3">
      <c r="B70" s="22"/>
      <c r="C70" s="584"/>
      <c r="D70" s="585"/>
      <c r="E70" s="585"/>
      <c r="F70" s="585"/>
      <c r="G70" s="585"/>
      <c r="H70" s="585"/>
      <c r="I70" s="585"/>
      <c r="J70" s="585"/>
      <c r="K70" s="585"/>
      <c r="L70" s="586"/>
      <c r="M70" s="21"/>
    </row>
    <row r="71" spans="2:17" x14ac:dyDescent="0.3">
      <c r="B71" s="22"/>
      <c r="M71" s="21"/>
    </row>
    <row r="72" spans="2:17" ht="14.4" customHeight="1" x14ac:dyDescent="0.3">
      <c r="B72" s="22"/>
      <c r="C72" s="520" t="s">
        <v>17</v>
      </c>
      <c r="D72" s="520"/>
      <c r="E72" s="520"/>
      <c r="F72" s="520"/>
      <c r="G72" s="520"/>
      <c r="H72" s="520"/>
      <c r="I72" s="520"/>
      <c r="J72" s="520"/>
      <c r="K72" s="520"/>
      <c r="L72" s="520"/>
      <c r="M72" s="30"/>
      <c r="N72" s="29"/>
      <c r="O72" s="29"/>
      <c r="P72" s="29"/>
      <c r="Q72" s="29"/>
    </row>
    <row r="73" spans="2:17" ht="14.4" customHeight="1" x14ac:dyDescent="0.3">
      <c r="B73" s="22"/>
      <c r="C73" s="520"/>
      <c r="D73" s="520"/>
      <c r="E73" s="520"/>
      <c r="F73" s="520"/>
      <c r="G73" s="520"/>
      <c r="H73" s="520"/>
      <c r="I73" s="520"/>
      <c r="J73" s="520"/>
      <c r="K73" s="520"/>
      <c r="L73" s="520"/>
      <c r="M73" s="30"/>
      <c r="N73" s="29"/>
      <c r="O73" s="29"/>
      <c r="P73" s="29"/>
      <c r="Q73" s="29"/>
    </row>
    <row r="74" spans="2:17" x14ac:dyDescent="0.3">
      <c r="B74" s="22"/>
      <c r="C74" s="520"/>
      <c r="D74" s="520"/>
      <c r="E74" s="520"/>
      <c r="F74" s="520"/>
      <c r="G74" s="520"/>
      <c r="H74" s="520"/>
      <c r="I74" s="520"/>
      <c r="J74" s="520"/>
      <c r="K74" s="520"/>
      <c r="L74" s="520"/>
      <c r="M74" s="21"/>
    </row>
    <row r="75" spans="2:17" x14ac:dyDescent="0.3">
      <c r="B75" s="26"/>
      <c r="C75" s="27"/>
      <c r="D75" s="27"/>
      <c r="E75" s="27"/>
      <c r="F75" s="27"/>
      <c r="G75" s="27"/>
      <c r="H75" s="27"/>
      <c r="I75" s="27"/>
      <c r="J75" s="27"/>
      <c r="K75" s="20"/>
      <c r="L75" s="27"/>
      <c r="M75" s="28"/>
    </row>
  </sheetData>
  <mergeCells count="24">
    <mergeCell ref="C72:L74"/>
    <mergeCell ref="C12:L13"/>
    <mergeCell ref="D32:I32"/>
    <mergeCell ref="D33:I33"/>
    <mergeCell ref="C15:C16"/>
    <mergeCell ref="D15:D16"/>
    <mergeCell ref="C36:L70"/>
    <mergeCell ref="D22:I22"/>
    <mergeCell ref="D23:I23"/>
    <mergeCell ref="D24:I24"/>
    <mergeCell ref="D25:I25"/>
    <mergeCell ref="D26:I26"/>
    <mergeCell ref="D27:I27"/>
    <mergeCell ref="C3:D10"/>
    <mergeCell ref="E3:K10"/>
    <mergeCell ref="C35:L35"/>
    <mergeCell ref="D29:I29"/>
    <mergeCell ref="D30:I30"/>
    <mergeCell ref="I15:I16"/>
    <mergeCell ref="F15:H16"/>
    <mergeCell ref="C20:L20"/>
    <mergeCell ref="D31:I31"/>
    <mergeCell ref="C21:I21"/>
    <mergeCell ref="D28:I28"/>
  </mergeCells>
  <conditionalFormatting sqref="C3 E3 L3:P11 M12:P13 C22:D33 J22:L33">
    <cfRule type="cellIs" dxfId="300" priority="4" operator="lessThan">
      <formula>0</formula>
    </cfRule>
  </conditionalFormatting>
  <conditionalFormatting sqref="C12">
    <cfRule type="cellIs" dxfId="299" priority="1" operator="lessThan">
      <formula>0</formula>
    </cfRule>
  </conditionalFormatting>
  <conditionalFormatting sqref="M72:Q73">
    <cfRule type="cellIs" dxfId="298" priority="2" operator="lessThan">
      <formula>0</formula>
    </cfRule>
  </conditionalFormatting>
  <hyperlinks>
    <hyperlink ref="C72" r:id="rId1" display="This work is licensed under a Creative Commons Attribution-NonCommercial 4.0 International License." xr:uid="{3756DE35-7656-4F8C-8381-8E5D9605BF9C}"/>
  </hyperlinks>
  <pageMargins left="0.511811024" right="0.511811024" top="0.78740157499999996" bottom="0.78740157499999996" header="0.31496062000000002" footer="0.31496062000000002"/>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C6C6D-7428-46D7-9801-5138996E654C}">
  <sheetPr codeName="Planilha13"/>
  <dimension ref="B2:W52"/>
  <sheetViews>
    <sheetView showGridLines="0" zoomScale="70" zoomScaleNormal="70" workbookViewId="0">
      <selection activeCell="U20" sqref="U20"/>
    </sheetView>
  </sheetViews>
  <sheetFormatPr defaultRowHeight="14.4" outlineLevelRow="1" x14ac:dyDescent="0.3"/>
  <cols>
    <col min="1" max="1" width="3.33203125" customWidth="1"/>
    <col min="2" max="2" width="4.109375" customWidth="1"/>
    <col min="4" max="4" width="9.6640625" customWidth="1"/>
    <col min="5" max="9" width="4.88671875" customWidth="1"/>
    <col min="10" max="10" width="28.5546875" customWidth="1"/>
    <col min="11" max="11" width="14.88671875" customWidth="1"/>
    <col min="12" max="12" width="34.77734375" customWidth="1"/>
    <col min="13" max="13" width="20" customWidth="1"/>
    <col min="14" max="14" width="20.33203125" customWidth="1"/>
    <col min="15" max="15" width="4.33203125" customWidth="1"/>
  </cols>
  <sheetData>
    <row r="2" spans="2:23" x14ac:dyDescent="0.3">
      <c r="B2" s="49"/>
      <c r="C2" s="18"/>
      <c r="D2" s="18"/>
      <c r="E2" s="18"/>
      <c r="F2" s="18"/>
      <c r="G2" s="18"/>
      <c r="H2" s="18"/>
      <c r="I2" s="18"/>
      <c r="J2" s="18"/>
      <c r="K2" s="18"/>
      <c r="L2" s="18"/>
      <c r="M2" s="18"/>
      <c r="N2" s="18"/>
      <c r="O2" s="50"/>
    </row>
    <row r="3" spans="2:23" ht="12.6" customHeight="1" outlineLevel="1" x14ac:dyDescent="0.3">
      <c r="B3" s="22"/>
      <c r="C3" s="550" t="e" vm="4">
        <v>#VALUE!</v>
      </c>
      <c r="D3" s="551"/>
      <c r="E3" s="534" t="s">
        <v>16</v>
      </c>
      <c r="F3" s="516"/>
      <c r="G3" s="516"/>
      <c r="H3" s="516"/>
      <c r="I3" s="516"/>
      <c r="J3" s="516"/>
      <c r="K3" s="516"/>
      <c r="L3" s="516"/>
      <c r="M3" s="535"/>
      <c r="N3" s="48" t="s">
        <v>10</v>
      </c>
      <c r="O3" s="16"/>
      <c r="P3" s="47"/>
    </row>
    <row r="4" spans="2:23" ht="16.2" customHeight="1" outlineLevel="1" x14ac:dyDescent="0.3">
      <c r="B4" s="22"/>
      <c r="C4" s="552"/>
      <c r="D4" s="553"/>
      <c r="E4" s="536"/>
      <c r="F4" s="517"/>
      <c r="G4" s="517"/>
      <c r="H4" s="517"/>
      <c r="I4" s="517"/>
      <c r="J4" s="517"/>
      <c r="K4" s="517"/>
      <c r="L4" s="517"/>
      <c r="M4" s="537"/>
      <c r="N4" s="14" t="s">
        <v>15</v>
      </c>
      <c r="O4" s="16"/>
      <c r="P4" s="47"/>
    </row>
    <row r="5" spans="2:23" ht="10.199999999999999" customHeight="1" outlineLevel="1" x14ac:dyDescent="0.3">
      <c r="B5" s="22"/>
      <c r="C5" s="552"/>
      <c r="D5" s="553"/>
      <c r="E5" s="536"/>
      <c r="F5" s="517"/>
      <c r="G5" s="517"/>
      <c r="H5" s="517"/>
      <c r="I5" s="517"/>
      <c r="J5" s="517"/>
      <c r="K5" s="517"/>
      <c r="L5" s="517"/>
      <c r="M5" s="537"/>
      <c r="N5" s="48" t="s">
        <v>11</v>
      </c>
      <c r="O5" s="16"/>
      <c r="P5" s="47"/>
    </row>
    <row r="6" spans="2:23" ht="15" customHeight="1" outlineLevel="1" x14ac:dyDescent="0.3">
      <c r="B6" s="22"/>
      <c r="C6" s="552"/>
      <c r="D6" s="553"/>
      <c r="E6" s="536"/>
      <c r="F6" s="517"/>
      <c r="G6" s="517"/>
      <c r="H6" s="517"/>
      <c r="I6" s="517"/>
      <c r="J6" s="517"/>
      <c r="K6" s="517"/>
      <c r="L6" s="517"/>
      <c r="M6" s="537"/>
      <c r="N6" s="14" t="s">
        <v>12</v>
      </c>
      <c r="O6" s="16"/>
      <c r="P6" s="47"/>
    </row>
    <row r="7" spans="2:23" ht="11.4" customHeight="1" outlineLevel="1" x14ac:dyDescent="0.3">
      <c r="B7" s="22"/>
      <c r="C7" s="552"/>
      <c r="D7" s="553"/>
      <c r="E7" s="536"/>
      <c r="F7" s="517"/>
      <c r="G7" s="517"/>
      <c r="H7" s="517"/>
      <c r="I7" s="517"/>
      <c r="J7" s="517"/>
      <c r="K7" s="517"/>
      <c r="L7" s="517"/>
      <c r="M7" s="537"/>
      <c r="N7" s="48" t="s">
        <v>13</v>
      </c>
      <c r="O7" s="16"/>
      <c r="P7" s="47"/>
    </row>
    <row r="8" spans="2:23" ht="14.4" customHeight="1" outlineLevel="1" x14ac:dyDescent="0.3">
      <c r="B8" s="22"/>
      <c r="C8" s="552"/>
      <c r="D8" s="553"/>
      <c r="E8" s="536"/>
      <c r="F8" s="517"/>
      <c r="G8" s="517"/>
      <c r="H8" s="517"/>
      <c r="I8" s="517"/>
      <c r="J8" s="517"/>
      <c r="K8" s="517"/>
      <c r="L8" s="517"/>
      <c r="M8" s="537"/>
      <c r="N8" s="19">
        <v>45709</v>
      </c>
      <c r="O8" s="16"/>
      <c r="P8" s="47"/>
    </row>
    <row r="9" spans="2:23" ht="12" customHeight="1" outlineLevel="1" x14ac:dyDescent="0.3">
      <c r="B9" s="22"/>
      <c r="C9" s="552"/>
      <c r="D9" s="553"/>
      <c r="E9" s="536"/>
      <c r="F9" s="517"/>
      <c r="G9" s="517"/>
      <c r="H9" s="517"/>
      <c r="I9" s="517"/>
      <c r="J9" s="517"/>
      <c r="K9" s="517"/>
      <c r="L9" s="517"/>
      <c r="M9" s="537"/>
      <c r="N9" s="48" t="s">
        <v>14</v>
      </c>
      <c r="O9" s="16"/>
      <c r="P9" s="47"/>
    </row>
    <row r="10" spans="2:23" ht="14.4" customHeight="1" outlineLevel="1" x14ac:dyDescent="0.3">
      <c r="B10" s="22"/>
      <c r="C10" s="554"/>
      <c r="D10" s="555"/>
      <c r="E10" s="538"/>
      <c r="F10" s="518"/>
      <c r="G10" s="518"/>
      <c r="H10" s="518"/>
      <c r="I10" s="518"/>
      <c r="J10" s="518"/>
      <c r="K10" s="518"/>
      <c r="L10" s="518"/>
      <c r="M10" s="539"/>
      <c r="N10" s="14" t="s">
        <v>457</v>
      </c>
      <c r="O10" s="16"/>
      <c r="P10" s="47"/>
    </row>
    <row r="11" spans="2:23" ht="13.2" customHeight="1" outlineLevel="1" x14ac:dyDescent="0.3">
      <c r="B11" s="22"/>
      <c r="C11" s="37"/>
      <c r="D11" s="15"/>
      <c r="E11" s="15"/>
      <c r="F11" s="15"/>
      <c r="G11" s="15"/>
      <c r="H11" s="15"/>
      <c r="I11" s="15"/>
      <c r="J11" s="15"/>
      <c r="K11" s="15"/>
      <c r="L11" s="15"/>
      <c r="M11" s="15"/>
      <c r="N11" s="15"/>
      <c r="O11" s="16"/>
      <c r="P11" s="47"/>
    </row>
    <row r="12" spans="2:23" ht="14.4" customHeight="1" outlineLevel="1" x14ac:dyDescent="0.3">
      <c r="B12" s="22"/>
      <c r="C12" s="510" t="s">
        <v>417</v>
      </c>
      <c r="D12" s="511"/>
      <c r="E12" s="511"/>
      <c r="F12" s="511"/>
      <c r="G12" s="511"/>
      <c r="H12" s="511"/>
      <c r="I12" s="511"/>
      <c r="J12" s="511"/>
      <c r="K12" s="511"/>
      <c r="L12" s="511"/>
      <c r="M12" s="511"/>
      <c r="N12" s="512"/>
      <c r="O12" s="21"/>
    </row>
    <row r="13" spans="2:23" ht="14.4" customHeight="1" outlineLevel="1" x14ac:dyDescent="0.3">
      <c r="B13" s="22"/>
      <c r="C13" s="513"/>
      <c r="D13" s="514"/>
      <c r="E13" s="514"/>
      <c r="F13" s="514"/>
      <c r="G13" s="514"/>
      <c r="H13" s="514"/>
      <c r="I13" s="514"/>
      <c r="J13" s="514"/>
      <c r="K13" s="514"/>
      <c r="L13" s="514"/>
      <c r="M13" s="514"/>
      <c r="N13" s="515"/>
      <c r="O13" s="21"/>
    </row>
    <row r="14" spans="2:23" ht="15" thickBot="1" x14ac:dyDescent="0.35">
      <c r="B14" s="22"/>
      <c r="C14" s="333"/>
      <c r="D14" s="333"/>
      <c r="E14" s="333"/>
      <c r="F14" s="333"/>
      <c r="G14" s="333"/>
      <c r="H14" s="333"/>
      <c r="I14" s="333"/>
      <c r="J14" s="333"/>
      <c r="K14" s="333"/>
      <c r="L14" s="333"/>
      <c r="M14" s="333"/>
      <c r="N14" s="333"/>
      <c r="O14" s="335"/>
      <c r="P14" s="333"/>
      <c r="Q14" s="333"/>
      <c r="R14" s="333"/>
      <c r="S14" s="333"/>
      <c r="T14" s="333"/>
      <c r="U14" s="333"/>
      <c r="V14" s="333"/>
      <c r="W14" s="333"/>
    </row>
    <row r="15" spans="2:23" ht="29.4" customHeight="1" x14ac:dyDescent="0.3">
      <c r="B15" s="22"/>
      <c r="C15" s="617" t="s">
        <v>418</v>
      </c>
      <c r="D15" s="618"/>
      <c r="E15" s="282"/>
      <c r="F15" s="608"/>
      <c r="G15" s="609"/>
      <c r="H15" s="609"/>
      <c r="I15" s="609"/>
      <c r="J15" s="609"/>
      <c r="K15" s="609"/>
      <c r="L15" s="609"/>
      <c r="M15" s="609"/>
      <c r="N15" s="610"/>
      <c r="O15" s="336"/>
      <c r="P15" s="334"/>
      <c r="R15" s="334"/>
      <c r="S15" s="334"/>
      <c r="T15" s="334"/>
      <c r="U15" s="334"/>
      <c r="V15" s="334"/>
      <c r="W15" s="333"/>
    </row>
    <row r="16" spans="2:23" ht="29.4" customHeight="1" x14ac:dyDescent="0.3">
      <c r="B16" s="22"/>
      <c r="C16" s="619"/>
      <c r="D16" s="620"/>
      <c r="E16" s="282"/>
      <c r="F16" s="611"/>
      <c r="G16" s="612"/>
      <c r="H16" s="612"/>
      <c r="I16" s="612"/>
      <c r="J16" s="612"/>
      <c r="K16" s="612"/>
      <c r="L16" s="612"/>
      <c r="M16" s="612"/>
      <c r="N16" s="613"/>
      <c r="O16" s="336"/>
      <c r="P16" s="334"/>
      <c r="Q16" s="334"/>
      <c r="R16" s="334"/>
      <c r="S16" s="334"/>
      <c r="T16" s="334"/>
      <c r="U16" s="334"/>
      <c r="V16" s="334"/>
      <c r="W16" s="333"/>
    </row>
    <row r="17" spans="2:23" ht="29.4" customHeight="1" thickBot="1" x14ac:dyDescent="0.35">
      <c r="B17" s="22"/>
      <c r="C17" s="621"/>
      <c r="D17" s="622"/>
      <c r="E17" s="282"/>
      <c r="F17" s="614"/>
      <c r="G17" s="615"/>
      <c r="H17" s="615"/>
      <c r="I17" s="615"/>
      <c r="J17" s="615"/>
      <c r="K17" s="615"/>
      <c r="L17" s="615"/>
      <c r="M17" s="615"/>
      <c r="N17" s="616"/>
      <c r="O17" s="336"/>
      <c r="P17" s="334"/>
      <c r="Q17" s="334"/>
      <c r="R17" s="334"/>
      <c r="S17" s="334"/>
      <c r="T17" s="334"/>
      <c r="U17" s="334"/>
      <c r="V17" s="334"/>
      <c r="W17" s="333"/>
    </row>
    <row r="18" spans="2:23" ht="15" thickBot="1" x14ac:dyDescent="0.35">
      <c r="B18" s="22"/>
      <c r="C18" s="333"/>
      <c r="D18" s="332"/>
      <c r="E18" s="333"/>
      <c r="F18" s="333"/>
      <c r="G18" s="333"/>
      <c r="H18" s="333"/>
      <c r="I18" s="333"/>
      <c r="J18" s="332"/>
      <c r="K18" s="332"/>
      <c r="L18" s="332"/>
      <c r="M18" s="332"/>
      <c r="N18" s="332"/>
      <c r="O18" s="335"/>
      <c r="P18" s="333"/>
      <c r="Q18" s="333"/>
      <c r="R18" s="333"/>
      <c r="S18" s="333"/>
      <c r="T18" s="333"/>
      <c r="U18" s="333"/>
      <c r="V18" s="333"/>
      <c r="W18" s="333"/>
    </row>
    <row r="19" spans="2:23" ht="29.4" customHeight="1" x14ac:dyDescent="0.3">
      <c r="B19" s="22"/>
      <c r="C19" s="623" t="s">
        <v>419</v>
      </c>
      <c r="D19" s="624"/>
      <c r="E19" s="282"/>
      <c r="F19" s="608"/>
      <c r="G19" s="609"/>
      <c r="H19" s="609"/>
      <c r="I19" s="609"/>
      <c r="J19" s="609"/>
      <c r="K19" s="609"/>
      <c r="L19" s="609"/>
      <c r="M19" s="609"/>
      <c r="N19" s="610"/>
      <c r="O19" s="337"/>
      <c r="P19" s="334"/>
      <c r="Q19" s="334"/>
      <c r="R19" s="334"/>
      <c r="S19" s="334"/>
      <c r="T19" s="334"/>
      <c r="U19" s="334"/>
      <c r="V19" s="334"/>
      <c r="W19" s="333"/>
    </row>
    <row r="20" spans="2:23" ht="29.4" customHeight="1" x14ac:dyDescent="0.3">
      <c r="B20" s="22"/>
      <c r="C20" s="625"/>
      <c r="D20" s="626"/>
      <c r="E20" s="282"/>
      <c r="F20" s="611"/>
      <c r="G20" s="612"/>
      <c r="H20" s="612"/>
      <c r="I20" s="612"/>
      <c r="J20" s="612"/>
      <c r="K20" s="612"/>
      <c r="L20" s="612"/>
      <c r="M20" s="612"/>
      <c r="N20" s="613"/>
      <c r="O20" s="336"/>
      <c r="P20" s="334"/>
      <c r="Q20" s="334"/>
      <c r="R20" s="334"/>
      <c r="S20" s="334"/>
      <c r="T20" s="334"/>
      <c r="U20" s="334"/>
      <c r="V20" s="334"/>
      <c r="W20" s="333"/>
    </row>
    <row r="21" spans="2:23" ht="29.4" customHeight="1" thickBot="1" x14ac:dyDescent="0.35">
      <c r="B21" s="22"/>
      <c r="C21" s="627"/>
      <c r="D21" s="628"/>
      <c r="E21" s="282"/>
      <c r="F21" s="614"/>
      <c r="G21" s="615"/>
      <c r="H21" s="615"/>
      <c r="I21" s="615"/>
      <c r="J21" s="615"/>
      <c r="K21" s="615"/>
      <c r="L21" s="615"/>
      <c r="M21" s="615"/>
      <c r="N21" s="616"/>
      <c r="O21" s="337"/>
      <c r="P21" s="334"/>
      <c r="Q21" s="334"/>
      <c r="R21" s="334"/>
      <c r="S21" s="334"/>
      <c r="T21" s="334"/>
      <c r="U21" s="334"/>
      <c r="V21" s="334"/>
      <c r="W21" s="333"/>
    </row>
    <row r="22" spans="2:23" ht="15" thickBot="1" x14ac:dyDescent="0.35">
      <c r="B22" s="22"/>
      <c r="C22" s="333"/>
      <c r="D22" s="332"/>
      <c r="E22" s="333"/>
      <c r="F22" s="333"/>
      <c r="G22" s="333"/>
      <c r="H22" s="333"/>
      <c r="I22" s="333"/>
      <c r="J22" s="332"/>
      <c r="K22" s="332"/>
      <c r="L22" s="332"/>
      <c r="M22" s="332"/>
      <c r="N22" s="332"/>
      <c r="O22" s="335"/>
      <c r="P22" s="333"/>
      <c r="Q22" s="333"/>
      <c r="R22" s="333"/>
      <c r="S22" s="333"/>
      <c r="T22" s="333"/>
      <c r="U22" s="333"/>
      <c r="V22" s="333"/>
      <c r="W22" s="333"/>
    </row>
    <row r="23" spans="2:23" ht="29.4" customHeight="1" x14ac:dyDescent="0.3">
      <c r="B23" s="22"/>
      <c r="C23" s="623" t="s">
        <v>420</v>
      </c>
      <c r="D23" s="624"/>
      <c r="E23" s="282"/>
      <c r="F23" s="608"/>
      <c r="G23" s="609"/>
      <c r="H23" s="609"/>
      <c r="I23" s="609"/>
      <c r="J23" s="609"/>
      <c r="K23" s="609"/>
      <c r="L23" s="609"/>
      <c r="M23" s="609"/>
      <c r="N23" s="610"/>
      <c r="O23" s="337"/>
      <c r="P23" s="334"/>
      <c r="Q23" s="334"/>
      <c r="R23" s="334"/>
      <c r="S23" s="334"/>
      <c r="T23" s="334"/>
      <c r="U23" s="334"/>
      <c r="V23" s="334"/>
      <c r="W23" s="333"/>
    </row>
    <row r="24" spans="2:23" ht="29.4" customHeight="1" x14ac:dyDescent="0.3">
      <c r="B24" s="22"/>
      <c r="C24" s="625"/>
      <c r="D24" s="626"/>
      <c r="E24" s="282"/>
      <c r="F24" s="611"/>
      <c r="G24" s="612"/>
      <c r="H24" s="612"/>
      <c r="I24" s="612"/>
      <c r="J24" s="612"/>
      <c r="K24" s="612"/>
      <c r="L24" s="612"/>
      <c r="M24" s="612"/>
      <c r="N24" s="613"/>
      <c r="O24" s="336"/>
      <c r="P24" s="334"/>
      <c r="Q24" s="334"/>
      <c r="R24" s="334"/>
      <c r="S24" s="334"/>
      <c r="T24" s="334"/>
      <c r="U24" s="334"/>
      <c r="V24" s="334"/>
      <c r="W24" s="333"/>
    </row>
    <row r="25" spans="2:23" ht="29.4" customHeight="1" thickBot="1" x14ac:dyDescent="0.35">
      <c r="B25" s="22"/>
      <c r="C25" s="627"/>
      <c r="D25" s="628"/>
      <c r="E25" s="282"/>
      <c r="F25" s="614"/>
      <c r="G25" s="615"/>
      <c r="H25" s="615"/>
      <c r="I25" s="615"/>
      <c r="J25" s="615"/>
      <c r="K25" s="615"/>
      <c r="L25" s="615"/>
      <c r="M25" s="615"/>
      <c r="N25" s="616"/>
      <c r="O25" s="337"/>
      <c r="P25" s="334"/>
      <c r="Q25" s="334"/>
      <c r="R25" s="334"/>
      <c r="S25" s="334"/>
      <c r="T25" s="334"/>
      <c r="U25" s="334"/>
      <c r="V25" s="334"/>
      <c r="W25" s="333"/>
    </row>
    <row r="26" spans="2:23" x14ac:dyDescent="0.3">
      <c r="B26" s="22"/>
      <c r="O26" s="21"/>
    </row>
    <row r="27" spans="2:23" x14ac:dyDescent="0.3">
      <c r="B27" s="22"/>
      <c r="C27" s="510" t="s">
        <v>421</v>
      </c>
      <c r="D27" s="511"/>
      <c r="E27" s="511"/>
      <c r="F27" s="511"/>
      <c r="G27" s="511"/>
      <c r="H27" s="511"/>
      <c r="I27" s="511"/>
      <c r="J27" s="511"/>
      <c r="K27" s="511"/>
      <c r="L27" s="511"/>
      <c r="M27" s="511"/>
      <c r="N27" s="512"/>
      <c r="O27" s="21"/>
    </row>
    <row r="28" spans="2:23" x14ac:dyDescent="0.3">
      <c r="B28" s="22"/>
      <c r="C28" s="513"/>
      <c r="D28" s="514"/>
      <c r="E28" s="514"/>
      <c r="F28" s="514"/>
      <c r="G28" s="514"/>
      <c r="H28" s="514"/>
      <c r="I28" s="514"/>
      <c r="J28" s="514"/>
      <c r="K28" s="514"/>
      <c r="L28" s="514"/>
      <c r="M28" s="514"/>
      <c r="N28" s="515"/>
      <c r="O28" s="21"/>
    </row>
    <row r="29" spans="2:23" ht="15" thickBot="1" x14ac:dyDescent="0.35">
      <c r="B29" s="22"/>
      <c r="O29" s="21"/>
    </row>
    <row r="30" spans="2:23" x14ac:dyDescent="0.3">
      <c r="B30" s="22"/>
      <c r="C30" s="602">
        <f>Cadastro!D22</f>
        <v>0</v>
      </c>
      <c r="D30" s="603"/>
      <c r="E30" s="603"/>
      <c r="F30" s="603"/>
      <c r="G30" s="603"/>
      <c r="H30" s="603"/>
      <c r="I30" s="603"/>
      <c r="J30" s="603"/>
      <c r="K30" s="603"/>
      <c r="L30" s="603"/>
      <c r="M30" s="603"/>
      <c r="N30" s="604"/>
      <c r="O30" s="21"/>
    </row>
    <row r="31" spans="2:23" ht="15" thickBot="1" x14ac:dyDescent="0.35">
      <c r="B31" s="22"/>
      <c r="C31" s="605"/>
      <c r="D31" s="606"/>
      <c r="E31" s="606"/>
      <c r="F31" s="606"/>
      <c r="G31" s="606"/>
      <c r="H31" s="606"/>
      <c r="I31" s="606"/>
      <c r="J31" s="606"/>
      <c r="K31" s="606"/>
      <c r="L31" s="606"/>
      <c r="M31" s="606"/>
      <c r="N31" s="607"/>
      <c r="O31" s="21"/>
    </row>
    <row r="32" spans="2:23" ht="15" thickBot="1" x14ac:dyDescent="0.35">
      <c r="B32" s="22"/>
      <c r="O32" s="21"/>
    </row>
    <row r="33" spans="2:15" x14ac:dyDescent="0.3">
      <c r="B33" s="22"/>
      <c r="C33" s="629">
        <f>Cadastro!D23</f>
        <v>0</v>
      </c>
      <c r="D33" s="630"/>
      <c r="E33" s="630"/>
      <c r="F33" s="630"/>
      <c r="G33" s="630"/>
      <c r="H33" s="630"/>
      <c r="I33" s="630"/>
      <c r="J33" s="631"/>
      <c r="L33" s="590"/>
      <c r="M33" s="591"/>
      <c r="N33" s="592"/>
      <c r="O33" s="21"/>
    </row>
    <row r="34" spans="2:15" ht="15" thickBot="1" x14ac:dyDescent="0.35">
      <c r="B34" s="22"/>
      <c r="C34" s="632"/>
      <c r="D34" s="633"/>
      <c r="E34" s="633"/>
      <c r="F34" s="633"/>
      <c r="G34" s="633"/>
      <c r="H34" s="633"/>
      <c r="I34" s="633"/>
      <c r="J34" s="634"/>
      <c r="L34" s="593"/>
      <c r="M34" s="594"/>
      <c r="N34" s="595"/>
      <c r="O34" s="21"/>
    </row>
    <row r="35" spans="2:15" ht="15" thickBot="1" x14ac:dyDescent="0.35">
      <c r="B35" s="22"/>
      <c r="O35" s="21"/>
    </row>
    <row r="36" spans="2:15" x14ac:dyDescent="0.3">
      <c r="B36" s="22"/>
      <c r="C36" s="590"/>
      <c r="D36" s="591"/>
      <c r="E36" s="591"/>
      <c r="F36" s="591"/>
      <c r="G36" s="591"/>
      <c r="H36" s="591"/>
      <c r="I36" s="591"/>
      <c r="J36" s="592"/>
      <c r="L36" s="590"/>
      <c r="M36" s="591"/>
      <c r="N36" s="592"/>
      <c r="O36" s="21"/>
    </row>
    <row r="37" spans="2:15" ht="15" thickBot="1" x14ac:dyDescent="0.35">
      <c r="B37" s="22"/>
      <c r="C37" s="593"/>
      <c r="D37" s="594"/>
      <c r="E37" s="594"/>
      <c r="F37" s="594"/>
      <c r="G37" s="594"/>
      <c r="H37" s="594"/>
      <c r="I37" s="594"/>
      <c r="J37" s="595"/>
      <c r="L37" s="593"/>
      <c r="M37" s="594"/>
      <c r="N37" s="595"/>
      <c r="O37" s="21"/>
    </row>
    <row r="38" spans="2:15" x14ac:dyDescent="0.3">
      <c r="B38" s="22"/>
      <c r="O38" s="21"/>
    </row>
    <row r="39" spans="2:15" x14ac:dyDescent="0.3">
      <c r="B39" s="22"/>
      <c r="O39" s="21"/>
    </row>
    <row r="40" spans="2:15" x14ac:dyDescent="0.3">
      <c r="B40" s="22"/>
      <c r="O40" s="21"/>
    </row>
    <row r="41" spans="2:15" x14ac:dyDescent="0.3">
      <c r="B41" s="22"/>
      <c r="O41" s="21"/>
    </row>
    <row r="42" spans="2:15" ht="15" thickBot="1" x14ac:dyDescent="0.35">
      <c r="B42" s="22"/>
      <c r="O42" s="21"/>
    </row>
    <row r="43" spans="2:15" x14ac:dyDescent="0.3">
      <c r="B43" s="22"/>
      <c r="C43" s="596"/>
      <c r="D43" s="597"/>
      <c r="E43" s="597"/>
      <c r="F43" s="597"/>
      <c r="G43" s="597"/>
      <c r="H43" s="597"/>
      <c r="I43" s="597"/>
      <c r="J43" s="597"/>
      <c r="K43" s="597"/>
      <c r="L43" s="597"/>
      <c r="M43" s="597"/>
      <c r="N43" s="598"/>
      <c r="O43" s="21"/>
    </row>
    <row r="44" spans="2:15" ht="15" thickBot="1" x14ac:dyDescent="0.35">
      <c r="B44" s="22"/>
      <c r="C44" s="599"/>
      <c r="D44" s="600"/>
      <c r="E44" s="600"/>
      <c r="F44" s="600"/>
      <c r="G44" s="600"/>
      <c r="H44" s="600"/>
      <c r="I44" s="600"/>
      <c r="J44" s="600"/>
      <c r="K44" s="600"/>
      <c r="L44" s="600"/>
      <c r="M44" s="600"/>
      <c r="N44" s="601"/>
      <c r="O44" s="21"/>
    </row>
    <row r="45" spans="2:15" ht="20.399999999999999" x14ac:dyDescent="0.3">
      <c r="B45" s="22"/>
      <c r="C45" s="453"/>
      <c r="D45" s="453"/>
      <c r="E45" s="453"/>
      <c r="F45" s="453"/>
      <c r="G45" s="453"/>
      <c r="H45" s="453"/>
      <c r="I45" s="453"/>
      <c r="J45" s="453"/>
      <c r="K45" s="453"/>
      <c r="L45" s="453"/>
      <c r="M45" s="453"/>
      <c r="N45" s="453"/>
      <c r="O45" s="21"/>
    </row>
    <row r="46" spans="2:15" ht="20.399999999999999" customHeight="1" x14ac:dyDescent="0.3">
      <c r="B46" s="22"/>
      <c r="C46" s="520" t="s">
        <v>17</v>
      </c>
      <c r="D46" s="520"/>
      <c r="E46" s="520"/>
      <c r="F46" s="520"/>
      <c r="G46" s="520"/>
      <c r="H46" s="520"/>
      <c r="I46" s="520"/>
      <c r="J46" s="520"/>
      <c r="K46" s="520"/>
      <c r="L46" s="520"/>
      <c r="M46" s="520"/>
      <c r="N46" s="520"/>
      <c r="O46" s="21"/>
    </row>
    <row r="47" spans="2:15" ht="14.4" customHeight="1" x14ac:dyDescent="0.3">
      <c r="B47" s="22"/>
      <c r="C47" s="520"/>
      <c r="D47" s="520"/>
      <c r="E47" s="520"/>
      <c r="F47" s="520"/>
      <c r="G47" s="520"/>
      <c r="H47" s="520"/>
      <c r="I47" s="520"/>
      <c r="J47" s="520"/>
      <c r="K47" s="520"/>
      <c r="L47" s="520"/>
      <c r="M47" s="520"/>
      <c r="N47" s="520"/>
      <c r="O47" s="21"/>
    </row>
    <row r="48" spans="2:15" x14ac:dyDescent="0.3">
      <c r="B48" s="26"/>
      <c r="C48" s="27"/>
      <c r="D48" s="27"/>
      <c r="E48" s="27"/>
      <c r="F48" s="27"/>
      <c r="G48" s="27"/>
      <c r="H48" s="27"/>
      <c r="I48" s="27"/>
      <c r="J48" s="27"/>
      <c r="K48" s="27"/>
      <c r="L48" s="27"/>
      <c r="M48" s="27"/>
      <c r="N48" s="27"/>
      <c r="O48" s="28"/>
    </row>
    <row r="52" spans="11:14" ht="14.4" customHeight="1" x14ac:dyDescent="0.3">
      <c r="K52" s="29"/>
      <c r="L52" s="29"/>
      <c r="M52" s="29"/>
      <c r="N52" s="29"/>
    </row>
  </sheetData>
  <mergeCells count="17">
    <mergeCell ref="C46:N47"/>
    <mergeCell ref="C43:N44"/>
    <mergeCell ref="C27:N28"/>
    <mergeCell ref="C30:N31"/>
    <mergeCell ref="F15:N17"/>
    <mergeCell ref="F19:N21"/>
    <mergeCell ref="F23:N25"/>
    <mergeCell ref="C15:D17"/>
    <mergeCell ref="C19:D21"/>
    <mergeCell ref="C23:D25"/>
    <mergeCell ref="C33:J34"/>
    <mergeCell ref="L33:N34"/>
    <mergeCell ref="E3:M10"/>
    <mergeCell ref="C36:J37"/>
    <mergeCell ref="L36:N37"/>
    <mergeCell ref="C3:D10"/>
    <mergeCell ref="C12:N13"/>
  </mergeCells>
  <conditionalFormatting sqref="E3 N3:N10 O3:P11">
    <cfRule type="cellIs" dxfId="297" priority="7" operator="lessThan">
      <formula>0</formula>
    </cfRule>
  </conditionalFormatting>
  <conditionalFormatting sqref="C15">
    <cfRule type="cellIs" dxfId="296" priority="5" operator="lessThan">
      <formula>0</formula>
    </cfRule>
  </conditionalFormatting>
  <conditionalFormatting sqref="C19">
    <cfRule type="cellIs" dxfId="295" priority="2" operator="lessThan">
      <formula>0</formula>
    </cfRule>
  </conditionalFormatting>
  <conditionalFormatting sqref="C23">
    <cfRule type="cellIs" dxfId="294" priority="1" operator="lessThan">
      <formula>0</formula>
    </cfRule>
  </conditionalFormatting>
  <hyperlinks>
    <hyperlink ref="C46" r:id="rId1" display="This work is licensed under a Creative Commons Attribution-NonCommercial 4.0 International License." xr:uid="{8273AE29-0D72-473B-97B5-1F60932D06F8}"/>
  </hyperlinks>
  <pageMargins left="0.511811024" right="0.511811024" top="0.78740157499999996" bottom="0.78740157499999996" header="0.31496062000000002" footer="0.31496062000000002"/>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0AE1F-9CC2-4CEC-A1C7-3DB48492484E}">
  <sheetPr codeName="Planilha3"/>
  <dimension ref="B1:N33"/>
  <sheetViews>
    <sheetView showGridLines="0" workbookViewId="0">
      <selection activeCell="B10" sqref="B10"/>
    </sheetView>
  </sheetViews>
  <sheetFormatPr defaultRowHeight="14.4" outlineLevelRow="1" x14ac:dyDescent="0.3"/>
  <cols>
    <col min="1" max="1" width="3.88671875" customWidth="1"/>
    <col min="2" max="2" width="4.33203125" customWidth="1"/>
    <col min="3" max="3" width="12" customWidth="1"/>
    <col min="4" max="4" width="9.77734375" customWidth="1"/>
    <col min="5" max="11" width="16.109375" customWidth="1"/>
    <col min="12" max="12" width="20" bestFit="1" customWidth="1"/>
    <col min="13" max="13" width="4.6640625" customWidth="1"/>
  </cols>
  <sheetData>
    <row r="1" spans="2:14" x14ac:dyDescent="0.3">
      <c r="K1" s="1"/>
    </row>
    <row r="2" spans="2:14" x14ac:dyDescent="0.3">
      <c r="B2" s="49"/>
      <c r="C2" s="18"/>
      <c r="D2" s="18"/>
      <c r="E2" s="18"/>
      <c r="F2" s="18"/>
      <c r="G2" s="18"/>
      <c r="H2" s="18"/>
      <c r="I2" s="18"/>
      <c r="J2" s="18"/>
      <c r="K2" s="17"/>
      <c r="L2" s="18"/>
      <c r="M2" s="50"/>
    </row>
    <row r="3" spans="2:14" ht="12.6" customHeight="1" outlineLevel="1" x14ac:dyDescent="0.3">
      <c r="B3" s="22"/>
      <c r="C3" s="550" t="e" vm="5">
        <v>#VALUE!</v>
      </c>
      <c r="D3" s="551"/>
      <c r="E3" s="516" t="s">
        <v>16</v>
      </c>
      <c r="F3" s="516"/>
      <c r="G3" s="516"/>
      <c r="H3" s="516"/>
      <c r="I3" s="516"/>
      <c r="J3" s="516"/>
      <c r="K3" s="535"/>
      <c r="L3" s="48" t="s">
        <v>10</v>
      </c>
      <c r="M3" s="16"/>
      <c r="N3" s="47"/>
    </row>
    <row r="4" spans="2:14" ht="16.2" customHeight="1" outlineLevel="1" x14ac:dyDescent="0.3">
      <c r="B4" s="22"/>
      <c r="C4" s="552"/>
      <c r="D4" s="553"/>
      <c r="E4" s="517"/>
      <c r="F4" s="517"/>
      <c r="G4" s="517"/>
      <c r="H4" s="517"/>
      <c r="I4" s="517"/>
      <c r="J4" s="517"/>
      <c r="K4" s="537"/>
      <c r="L4" s="14" t="s">
        <v>15</v>
      </c>
      <c r="M4" s="16"/>
      <c r="N4" s="47"/>
    </row>
    <row r="5" spans="2:14" ht="10.199999999999999" customHeight="1" outlineLevel="1" x14ac:dyDescent="0.3">
      <c r="B5" s="22"/>
      <c r="C5" s="552"/>
      <c r="D5" s="553"/>
      <c r="E5" s="517"/>
      <c r="F5" s="517"/>
      <c r="G5" s="517"/>
      <c r="H5" s="517"/>
      <c r="I5" s="517"/>
      <c r="J5" s="517"/>
      <c r="K5" s="537"/>
      <c r="L5" s="48" t="s">
        <v>11</v>
      </c>
      <c r="M5" s="16"/>
      <c r="N5" s="47"/>
    </row>
    <row r="6" spans="2:14" ht="15" customHeight="1" outlineLevel="1" x14ac:dyDescent="0.3">
      <c r="B6" s="22"/>
      <c r="C6" s="552"/>
      <c r="D6" s="553"/>
      <c r="E6" s="517"/>
      <c r="F6" s="517"/>
      <c r="G6" s="517"/>
      <c r="H6" s="517"/>
      <c r="I6" s="517"/>
      <c r="J6" s="517"/>
      <c r="K6" s="537"/>
      <c r="L6" s="14" t="s">
        <v>12</v>
      </c>
      <c r="M6" s="16"/>
      <c r="N6" s="47"/>
    </row>
    <row r="7" spans="2:14" ht="11.4" customHeight="1" outlineLevel="1" x14ac:dyDescent="0.3">
      <c r="B7" s="22"/>
      <c r="C7" s="552"/>
      <c r="D7" s="553"/>
      <c r="E7" s="517"/>
      <c r="F7" s="517"/>
      <c r="G7" s="517"/>
      <c r="H7" s="517"/>
      <c r="I7" s="517"/>
      <c r="J7" s="517"/>
      <c r="K7" s="537"/>
      <c r="L7" s="48" t="s">
        <v>13</v>
      </c>
      <c r="M7" s="16"/>
      <c r="N7" s="47"/>
    </row>
    <row r="8" spans="2:14" ht="14.4" customHeight="1" outlineLevel="1" x14ac:dyDescent="0.3">
      <c r="B8" s="22"/>
      <c r="C8" s="552"/>
      <c r="D8" s="553"/>
      <c r="E8" s="517"/>
      <c r="F8" s="517"/>
      <c r="G8" s="517"/>
      <c r="H8" s="517"/>
      <c r="I8" s="517"/>
      <c r="J8" s="517"/>
      <c r="K8" s="537"/>
      <c r="L8" s="19">
        <v>45709</v>
      </c>
      <c r="M8" s="16"/>
      <c r="N8" s="47"/>
    </row>
    <row r="9" spans="2:14" ht="12" customHeight="1" outlineLevel="1" x14ac:dyDescent="0.3">
      <c r="B9" s="22"/>
      <c r="C9" s="552"/>
      <c r="D9" s="553"/>
      <c r="E9" s="517"/>
      <c r="F9" s="517"/>
      <c r="G9" s="517"/>
      <c r="H9" s="517"/>
      <c r="I9" s="517"/>
      <c r="J9" s="517"/>
      <c r="K9" s="537"/>
      <c r="L9" s="48" t="s">
        <v>14</v>
      </c>
      <c r="M9" s="16"/>
      <c r="N9" s="47"/>
    </row>
    <row r="10" spans="2:14" ht="14.4" customHeight="1" outlineLevel="1" x14ac:dyDescent="0.3">
      <c r="B10" s="22"/>
      <c r="C10" s="554"/>
      <c r="D10" s="555"/>
      <c r="E10" s="518"/>
      <c r="F10" s="518"/>
      <c r="G10" s="518"/>
      <c r="H10" s="518"/>
      <c r="I10" s="518"/>
      <c r="J10" s="518"/>
      <c r="K10" s="539"/>
      <c r="L10" s="14" t="s">
        <v>25</v>
      </c>
      <c r="M10" s="16"/>
      <c r="N10" s="47"/>
    </row>
    <row r="11" spans="2:14" ht="13.2" customHeight="1" outlineLevel="1" x14ac:dyDescent="0.3">
      <c r="B11" s="22"/>
      <c r="C11" s="37"/>
      <c r="D11" s="37"/>
      <c r="E11" s="15"/>
      <c r="F11" s="15"/>
      <c r="G11" s="15"/>
      <c r="H11" s="15"/>
      <c r="I11" s="15"/>
      <c r="J11" s="15"/>
      <c r="K11" s="15"/>
      <c r="L11" s="51"/>
      <c r="M11" s="16"/>
      <c r="N11" s="47"/>
    </row>
    <row r="12" spans="2:14" ht="14.4" customHeight="1" outlineLevel="1" x14ac:dyDescent="0.3">
      <c r="B12" s="22"/>
      <c r="C12" s="566" t="s">
        <v>170</v>
      </c>
      <c r="D12" s="567"/>
      <c r="E12" s="567"/>
      <c r="F12" s="567"/>
      <c r="G12" s="567"/>
      <c r="H12" s="567"/>
      <c r="I12" s="567"/>
      <c r="J12" s="567"/>
      <c r="K12" s="567"/>
      <c r="L12" s="568"/>
      <c r="M12" s="16"/>
      <c r="N12" s="47"/>
    </row>
    <row r="13" spans="2:14" ht="14.4" customHeight="1" outlineLevel="1" x14ac:dyDescent="0.3">
      <c r="B13" s="22"/>
      <c r="C13" s="569"/>
      <c r="D13" s="570"/>
      <c r="E13" s="570"/>
      <c r="F13" s="570"/>
      <c r="G13" s="570"/>
      <c r="H13" s="570"/>
      <c r="I13" s="570"/>
      <c r="J13" s="570"/>
      <c r="K13" s="570"/>
      <c r="L13" s="571"/>
      <c r="M13" s="16"/>
      <c r="N13" s="47"/>
    </row>
    <row r="14" spans="2:14" x14ac:dyDescent="0.3">
      <c r="B14" s="22"/>
      <c r="M14" s="21"/>
    </row>
    <row r="15" spans="2:14" ht="18" customHeight="1" x14ac:dyDescent="0.3">
      <c r="B15" s="22"/>
      <c r="C15" s="556" t="s">
        <v>26</v>
      </c>
      <c r="D15" s="557"/>
      <c r="E15" s="557"/>
      <c r="F15" s="557"/>
      <c r="G15" s="557"/>
      <c r="H15" s="557"/>
      <c r="I15" s="557"/>
      <c r="J15" s="557"/>
      <c r="K15" s="557"/>
      <c r="L15" s="558"/>
      <c r="M15" s="21"/>
    </row>
    <row r="16" spans="2:14" ht="18" customHeight="1" x14ac:dyDescent="0.3">
      <c r="B16" s="22"/>
      <c r="C16" s="635"/>
      <c r="D16" s="636"/>
      <c r="E16" s="636"/>
      <c r="F16" s="636"/>
      <c r="G16" s="636"/>
      <c r="H16" s="636"/>
      <c r="I16" s="636"/>
      <c r="J16" s="636"/>
      <c r="K16" s="636"/>
      <c r="L16" s="637"/>
      <c r="M16" s="21"/>
    </row>
    <row r="17" spans="2:13" x14ac:dyDescent="0.3">
      <c r="B17" s="22"/>
      <c r="M17" s="21"/>
    </row>
    <row r="18" spans="2:13" ht="18" customHeight="1" x14ac:dyDescent="0.3">
      <c r="B18" s="22"/>
      <c r="C18" s="556" t="s">
        <v>27</v>
      </c>
      <c r="D18" s="557"/>
      <c r="E18" s="557"/>
      <c r="F18" s="557"/>
      <c r="G18" s="557"/>
      <c r="H18" s="557"/>
      <c r="I18" s="557"/>
      <c r="J18" s="557"/>
      <c r="K18" s="557"/>
      <c r="L18" s="558"/>
      <c r="M18" s="21"/>
    </row>
    <row r="19" spans="2:13" ht="109.8" customHeight="1" x14ac:dyDescent="0.3">
      <c r="B19" s="22"/>
      <c r="C19" s="638"/>
      <c r="D19" s="639"/>
      <c r="E19" s="639"/>
      <c r="F19" s="639"/>
      <c r="G19" s="639"/>
      <c r="H19" s="639"/>
      <c r="I19" s="639"/>
      <c r="J19" s="639"/>
      <c r="K19" s="639"/>
      <c r="L19" s="640"/>
      <c r="M19" s="21"/>
    </row>
    <row r="20" spans="2:13" x14ac:dyDescent="0.3">
      <c r="B20" s="22"/>
      <c r="M20" s="21"/>
    </row>
    <row r="21" spans="2:13" ht="18" customHeight="1" x14ac:dyDescent="0.3">
      <c r="B21" s="22"/>
      <c r="C21" s="556" t="s">
        <v>28</v>
      </c>
      <c r="D21" s="557"/>
      <c r="E21" s="557"/>
      <c r="F21" s="557"/>
      <c r="G21" s="557"/>
      <c r="H21" s="557"/>
      <c r="I21" s="557"/>
      <c r="J21" s="557"/>
      <c r="K21" s="557"/>
      <c r="L21" s="558"/>
      <c r="M21" s="21"/>
    </row>
    <row r="22" spans="2:13" ht="117.6" customHeight="1" x14ac:dyDescent="0.3">
      <c r="B22" s="22"/>
      <c r="C22" s="638"/>
      <c r="D22" s="639"/>
      <c r="E22" s="639"/>
      <c r="F22" s="639"/>
      <c r="G22" s="639"/>
      <c r="H22" s="639"/>
      <c r="I22" s="639"/>
      <c r="J22" s="639"/>
      <c r="K22" s="639"/>
      <c r="L22" s="640"/>
      <c r="M22" s="21"/>
    </row>
    <row r="23" spans="2:13" x14ac:dyDescent="0.3">
      <c r="B23" s="22"/>
      <c r="M23" s="21"/>
    </row>
    <row r="24" spans="2:13" ht="18" customHeight="1" x14ac:dyDescent="0.3">
      <c r="B24" s="22"/>
      <c r="C24" s="556" t="s">
        <v>29</v>
      </c>
      <c r="D24" s="557"/>
      <c r="E24" s="557"/>
      <c r="F24" s="557"/>
      <c r="G24" s="557"/>
      <c r="H24" s="557"/>
      <c r="I24" s="557"/>
      <c r="J24" s="557"/>
      <c r="K24" s="557"/>
      <c r="L24" s="558"/>
      <c r="M24" s="21"/>
    </row>
    <row r="25" spans="2:13" ht="98.4" customHeight="1" x14ac:dyDescent="0.3">
      <c r="B25" s="22"/>
      <c r="C25" s="638"/>
      <c r="D25" s="639"/>
      <c r="E25" s="639"/>
      <c r="F25" s="639"/>
      <c r="G25" s="639"/>
      <c r="H25" s="639"/>
      <c r="I25" s="639"/>
      <c r="J25" s="639"/>
      <c r="K25" s="639"/>
      <c r="L25" s="640"/>
      <c r="M25" s="21"/>
    </row>
    <row r="26" spans="2:13" x14ac:dyDescent="0.3">
      <c r="B26" s="22"/>
      <c r="M26" s="21"/>
    </row>
    <row r="27" spans="2:13" ht="14.4" customHeight="1" x14ac:dyDescent="0.3">
      <c r="B27" s="22"/>
      <c r="C27" s="520" t="s">
        <v>17</v>
      </c>
      <c r="D27" s="520"/>
      <c r="E27" s="520"/>
      <c r="F27" s="520"/>
      <c r="G27" s="520"/>
      <c r="H27" s="520"/>
      <c r="I27" s="520"/>
      <c r="J27" s="520"/>
      <c r="K27" s="520"/>
      <c r="L27" s="520"/>
      <c r="M27" s="21"/>
    </row>
    <row r="28" spans="2:13" x14ac:dyDescent="0.3">
      <c r="B28" s="22"/>
      <c r="C28" s="520"/>
      <c r="D28" s="520"/>
      <c r="E28" s="520"/>
      <c r="F28" s="520"/>
      <c r="G28" s="520"/>
      <c r="H28" s="520"/>
      <c r="I28" s="520"/>
      <c r="J28" s="520"/>
      <c r="K28" s="520"/>
      <c r="L28" s="520"/>
      <c r="M28" s="21"/>
    </row>
    <row r="29" spans="2:13" x14ac:dyDescent="0.3">
      <c r="B29" s="26"/>
      <c r="C29" s="27"/>
      <c r="D29" s="54"/>
      <c r="E29" s="54"/>
      <c r="F29" s="54"/>
      <c r="G29" s="54"/>
      <c r="H29" s="54"/>
      <c r="I29" s="54"/>
      <c r="J29" s="54"/>
      <c r="K29" s="54"/>
      <c r="L29" s="27"/>
      <c r="M29" s="28"/>
    </row>
    <row r="33" spans="6:9" ht="14.4" customHeight="1" x14ac:dyDescent="0.3">
      <c r="F33" s="29"/>
      <c r="G33" s="29"/>
      <c r="H33" s="29"/>
      <c r="I33" s="29"/>
    </row>
  </sheetData>
  <mergeCells count="12">
    <mergeCell ref="C27:L28"/>
    <mergeCell ref="C3:D10"/>
    <mergeCell ref="E3:K10"/>
    <mergeCell ref="C12:L13"/>
    <mergeCell ref="C15:L15"/>
    <mergeCell ref="C16:L16"/>
    <mergeCell ref="C18:L18"/>
    <mergeCell ref="C19:L19"/>
    <mergeCell ref="C21:L21"/>
    <mergeCell ref="C22:L22"/>
    <mergeCell ref="C24:L24"/>
    <mergeCell ref="C25:L25"/>
  </mergeCells>
  <conditionalFormatting sqref="C3 E3 L3:N11 M12:N13">
    <cfRule type="cellIs" dxfId="293" priority="3" operator="lessThan">
      <formula>0</formula>
    </cfRule>
  </conditionalFormatting>
  <conditionalFormatting sqref="C12">
    <cfRule type="cellIs" dxfId="292" priority="2" operator="lessThan">
      <formula>0</formula>
    </cfRule>
  </conditionalFormatting>
  <hyperlinks>
    <hyperlink ref="C27" r:id="rId1" display="This work is licensed under a Creative Commons Attribution-NonCommercial 4.0 International License." xr:uid="{F33A3C59-0B52-4F1C-92B7-A02E315EDB3A}"/>
  </hyperlinks>
  <pageMargins left="0.511811024" right="0.511811024" top="0.78740157499999996" bottom="0.78740157499999996" header="0.31496062000000002" footer="0.31496062000000002"/>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F853-1361-4C4D-9DE0-80BFDEC16A85}">
  <sheetPr codeName="Planilha8"/>
  <dimension ref="B2:Z104"/>
  <sheetViews>
    <sheetView showGridLines="0" topLeftCell="C1" zoomScale="70" zoomScaleNormal="70" workbookViewId="0">
      <selection activeCell="F15" sqref="F15:G17"/>
    </sheetView>
  </sheetViews>
  <sheetFormatPr defaultRowHeight="14.4" outlineLevelRow="1" x14ac:dyDescent="0.3"/>
  <cols>
    <col min="1" max="1" width="4.6640625" customWidth="1"/>
    <col min="2" max="2" width="5" style="2" customWidth="1"/>
    <col min="3" max="3" width="25.88671875" style="43" customWidth="1"/>
    <col min="4" max="4" width="29" style="43" customWidth="1"/>
    <col min="5" max="5" width="36.109375" style="43" customWidth="1"/>
    <col min="6" max="6" width="28.77734375" style="43" customWidth="1"/>
    <col min="7" max="7" width="23.5546875" style="43" customWidth="1"/>
    <col min="8" max="8" width="26.109375" style="43" customWidth="1"/>
    <col min="9" max="9" width="30.21875" style="43" customWidth="1"/>
    <col min="10" max="16" width="36.109375" style="43" customWidth="1"/>
    <col min="17" max="17" width="6.77734375" style="43" customWidth="1"/>
    <col min="18" max="18" width="22.44140625" style="43" customWidth="1"/>
    <col min="19" max="19" width="26" style="43" customWidth="1"/>
    <col min="20" max="20" width="28.33203125" style="43" customWidth="1"/>
    <col min="21" max="21" width="27.5546875" style="43" customWidth="1"/>
    <col min="22" max="22" width="29.77734375" style="43" customWidth="1"/>
    <col min="23" max="23" width="30.109375" style="43" customWidth="1"/>
    <col min="24" max="24" width="49" style="43" bestFit="1" customWidth="1"/>
    <col min="25" max="25" width="5.21875" customWidth="1"/>
  </cols>
  <sheetData>
    <row r="2" spans="2:26" x14ac:dyDescent="0.3">
      <c r="B2" s="49"/>
      <c r="C2" s="18"/>
      <c r="D2" s="18"/>
      <c r="E2" s="18"/>
      <c r="F2" s="18"/>
      <c r="G2" s="18"/>
      <c r="H2" s="18"/>
      <c r="I2" s="18"/>
      <c r="J2" s="18"/>
      <c r="K2" s="18"/>
      <c r="L2" s="18"/>
      <c r="M2" s="18"/>
      <c r="N2" s="18"/>
      <c r="O2" s="18"/>
      <c r="P2" s="18"/>
      <c r="Q2" s="18"/>
      <c r="R2" s="18"/>
      <c r="S2" s="18"/>
      <c r="T2" s="18"/>
      <c r="U2" s="18"/>
      <c r="V2" s="18"/>
      <c r="W2" s="18"/>
      <c r="X2" s="18"/>
      <c r="Y2" s="50"/>
    </row>
    <row r="3" spans="2:26" ht="13.95" customHeight="1" outlineLevel="1" x14ac:dyDescent="0.3">
      <c r="B3" s="22"/>
      <c r="C3" s="650" t="e" vm="6">
        <v>#VALUE!</v>
      </c>
      <c r="D3" s="534" t="s">
        <v>16</v>
      </c>
      <c r="E3" s="516"/>
      <c r="F3" s="516"/>
      <c r="G3" s="516"/>
      <c r="H3" s="516"/>
      <c r="I3" s="516"/>
      <c r="J3" s="516"/>
      <c r="K3" s="516"/>
      <c r="L3" s="516"/>
      <c r="M3" s="516"/>
      <c r="N3" s="516"/>
      <c r="O3" s="516"/>
      <c r="P3" s="516"/>
      <c r="Q3" s="516"/>
      <c r="R3" s="516"/>
      <c r="S3" s="516"/>
      <c r="T3" s="516"/>
      <c r="U3" s="516"/>
      <c r="V3" s="516"/>
      <c r="W3" s="535"/>
      <c r="X3" s="48" t="s">
        <v>10</v>
      </c>
      <c r="Y3" s="83"/>
      <c r="Z3" s="81"/>
    </row>
    <row r="4" spans="2:26" ht="19.8" customHeight="1" outlineLevel="1" x14ac:dyDescent="0.3">
      <c r="B4" s="22"/>
      <c r="C4" s="651"/>
      <c r="D4" s="536"/>
      <c r="E4" s="517"/>
      <c r="F4" s="517"/>
      <c r="G4" s="517"/>
      <c r="H4" s="517"/>
      <c r="I4" s="517"/>
      <c r="J4" s="517"/>
      <c r="K4" s="517"/>
      <c r="L4" s="517"/>
      <c r="M4" s="517"/>
      <c r="N4" s="517"/>
      <c r="O4" s="517"/>
      <c r="P4" s="517"/>
      <c r="Q4" s="517"/>
      <c r="R4" s="517"/>
      <c r="S4" s="517"/>
      <c r="T4" s="517"/>
      <c r="U4" s="517"/>
      <c r="V4" s="517"/>
      <c r="W4" s="537"/>
      <c r="X4" s="14" t="s">
        <v>15</v>
      </c>
      <c r="Y4" s="84"/>
      <c r="Z4" s="51"/>
    </row>
    <row r="5" spans="2:26" ht="13.95" customHeight="1" outlineLevel="1" x14ac:dyDescent="0.3">
      <c r="B5" s="22"/>
      <c r="C5" s="651"/>
      <c r="D5" s="536"/>
      <c r="E5" s="517"/>
      <c r="F5" s="517"/>
      <c r="G5" s="517"/>
      <c r="H5" s="517"/>
      <c r="I5" s="517"/>
      <c r="J5" s="517"/>
      <c r="K5" s="517"/>
      <c r="L5" s="517"/>
      <c r="M5" s="517"/>
      <c r="N5" s="517"/>
      <c r="O5" s="517"/>
      <c r="P5" s="517"/>
      <c r="Q5" s="517"/>
      <c r="R5" s="517"/>
      <c r="S5" s="517"/>
      <c r="T5" s="517"/>
      <c r="U5" s="517"/>
      <c r="V5" s="517"/>
      <c r="W5" s="537"/>
      <c r="X5" s="48" t="s">
        <v>11</v>
      </c>
      <c r="Y5" s="83"/>
      <c r="Z5" s="81"/>
    </row>
    <row r="6" spans="2:26" ht="16.8" customHeight="1" outlineLevel="1" x14ac:dyDescent="0.3">
      <c r="B6" s="22"/>
      <c r="C6" s="651"/>
      <c r="D6" s="536"/>
      <c r="E6" s="517"/>
      <c r="F6" s="517"/>
      <c r="G6" s="517"/>
      <c r="H6" s="517"/>
      <c r="I6" s="517"/>
      <c r="J6" s="517"/>
      <c r="K6" s="517"/>
      <c r="L6" s="517"/>
      <c r="M6" s="517"/>
      <c r="N6" s="517"/>
      <c r="O6" s="517"/>
      <c r="P6" s="517"/>
      <c r="Q6" s="517"/>
      <c r="R6" s="517"/>
      <c r="S6" s="517"/>
      <c r="T6" s="517"/>
      <c r="U6" s="517"/>
      <c r="V6" s="517"/>
      <c r="W6" s="537"/>
      <c r="X6" s="14" t="s">
        <v>12</v>
      </c>
      <c r="Y6" s="84"/>
      <c r="Z6" s="51"/>
    </row>
    <row r="7" spans="2:26" ht="13.95" customHeight="1" outlineLevel="1" x14ac:dyDescent="0.3">
      <c r="B7" s="22"/>
      <c r="C7" s="651"/>
      <c r="D7" s="536"/>
      <c r="E7" s="517"/>
      <c r="F7" s="517"/>
      <c r="G7" s="517"/>
      <c r="H7" s="517"/>
      <c r="I7" s="517"/>
      <c r="J7" s="517"/>
      <c r="K7" s="517"/>
      <c r="L7" s="517"/>
      <c r="M7" s="517"/>
      <c r="N7" s="517"/>
      <c r="O7" s="517"/>
      <c r="P7" s="517"/>
      <c r="Q7" s="517"/>
      <c r="R7" s="517"/>
      <c r="S7" s="517"/>
      <c r="T7" s="517"/>
      <c r="U7" s="517"/>
      <c r="V7" s="517"/>
      <c r="W7" s="537"/>
      <c r="X7" s="48" t="s">
        <v>13</v>
      </c>
      <c r="Y7" s="83"/>
      <c r="Z7" s="81"/>
    </row>
    <row r="8" spans="2:26" ht="16.8" customHeight="1" outlineLevel="1" x14ac:dyDescent="0.3">
      <c r="B8" s="22"/>
      <c r="C8" s="651"/>
      <c r="D8" s="536"/>
      <c r="E8" s="517"/>
      <c r="F8" s="517"/>
      <c r="G8" s="517"/>
      <c r="H8" s="517"/>
      <c r="I8" s="517"/>
      <c r="J8" s="517"/>
      <c r="K8" s="517"/>
      <c r="L8" s="517"/>
      <c r="M8" s="517"/>
      <c r="N8" s="517"/>
      <c r="O8" s="517"/>
      <c r="P8" s="517"/>
      <c r="Q8" s="517"/>
      <c r="R8" s="517"/>
      <c r="S8" s="517"/>
      <c r="T8" s="517"/>
      <c r="U8" s="517"/>
      <c r="V8" s="517"/>
      <c r="W8" s="537"/>
      <c r="X8" s="19">
        <v>45709</v>
      </c>
      <c r="Y8" s="85"/>
      <c r="Z8" s="82"/>
    </row>
    <row r="9" spans="2:26" ht="13.95" customHeight="1" outlineLevel="1" x14ac:dyDescent="0.3">
      <c r="B9" s="22"/>
      <c r="C9" s="651"/>
      <c r="D9" s="536"/>
      <c r="E9" s="517"/>
      <c r="F9" s="517"/>
      <c r="G9" s="517"/>
      <c r="H9" s="517"/>
      <c r="I9" s="517"/>
      <c r="J9" s="517"/>
      <c r="K9" s="517"/>
      <c r="L9" s="517"/>
      <c r="M9" s="517"/>
      <c r="N9" s="517"/>
      <c r="O9" s="517"/>
      <c r="P9" s="517"/>
      <c r="Q9" s="517"/>
      <c r="R9" s="517"/>
      <c r="S9" s="517"/>
      <c r="T9" s="517"/>
      <c r="U9" s="517"/>
      <c r="V9" s="517"/>
      <c r="W9" s="537"/>
      <c r="X9" s="48" t="s">
        <v>14</v>
      </c>
      <c r="Y9" s="83"/>
      <c r="Z9" s="81"/>
    </row>
    <row r="10" spans="2:26" ht="21.6" customHeight="1" outlineLevel="1" x14ac:dyDescent="0.3">
      <c r="B10" s="22"/>
      <c r="C10" s="652"/>
      <c r="D10" s="538"/>
      <c r="E10" s="518"/>
      <c r="F10" s="518"/>
      <c r="G10" s="518"/>
      <c r="H10" s="518"/>
      <c r="I10" s="518"/>
      <c r="J10" s="518"/>
      <c r="K10" s="518"/>
      <c r="L10" s="518"/>
      <c r="M10" s="518"/>
      <c r="N10" s="518"/>
      <c r="O10" s="518"/>
      <c r="P10" s="518"/>
      <c r="Q10" s="518"/>
      <c r="R10" s="518"/>
      <c r="S10" s="518"/>
      <c r="T10" s="518"/>
      <c r="U10" s="518"/>
      <c r="V10" s="518"/>
      <c r="W10" s="539"/>
      <c r="X10" s="14" t="s">
        <v>275</v>
      </c>
      <c r="Y10" s="84"/>
      <c r="Z10" s="51"/>
    </row>
    <row r="11" spans="2:26" outlineLevel="1" x14ac:dyDescent="0.3">
      <c r="B11" s="39"/>
      <c r="Y11" s="21"/>
    </row>
    <row r="12" spans="2:26" ht="14.4" customHeight="1" outlineLevel="1" x14ac:dyDescent="0.3">
      <c r="B12" s="39"/>
      <c r="C12" s="566" t="s">
        <v>277</v>
      </c>
      <c r="D12" s="567"/>
      <c r="E12" s="567"/>
      <c r="F12" s="567"/>
      <c r="G12" s="567"/>
      <c r="H12" s="567"/>
      <c r="I12" s="567"/>
      <c r="J12" s="567"/>
      <c r="K12" s="567"/>
      <c r="L12" s="567"/>
      <c r="M12" s="567"/>
      <c r="N12" s="567"/>
      <c r="O12" s="567"/>
      <c r="P12" s="567"/>
      <c r="Q12" s="567"/>
      <c r="R12" s="567"/>
      <c r="S12" s="567"/>
      <c r="T12" s="567"/>
      <c r="U12" s="567"/>
      <c r="V12" s="567"/>
      <c r="W12" s="567"/>
      <c r="X12" s="567"/>
      <c r="Y12" s="21"/>
    </row>
    <row r="13" spans="2:26" ht="14.4" customHeight="1" outlineLevel="1" x14ac:dyDescent="0.3">
      <c r="B13" s="39"/>
      <c r="C13" s="569"/>
      <c r="D13" s="570"/>
      <c r="E13" s="570"/>
      <c r="F13" s="570"/>
      <c r="G13" s="570"/>
      <c r="H13" s="570"/>
      <c r="I13" s="570"/>
      <c r="J13" s="570"/>
      <c r="K13" s="570"/>
      <c r="L13" s="570"/>
      <c r="M13" s="570"/>
      <c r="N13" s="570"/>
      <c r="O13" s="570"/>
      <c r="P13" s="570"/>
      <c r="Q13" s="570"/>
      <c r="R13" s="570"/>
      <c r="S13" s="570"/>
      <c r="T13" s="570"/>
      <c r="U13" s="570"/>
      <c r="V13" s="570"/>
      <c r="W13" s="570"/>
      <c r="X13" s="570"/>
      <c r="Y13" s="21"/>
    </row>
    <row r="14" spans="2:26" outlineLevel="1" x14ac:dyDescent="0.3">
      <c r="B14" s="39"/>
      <c r="Y14" s="21"/>
    </row>
    <row r="15" spans="2:26" ht="24.6" customHeight="1" outlineLevel="1" x14ac:dyDescent="0.3">
      <c r="B15" s="39"/>
      <c r="C15" s="510" t="s">
        <v>482</v>
      </c>
      <c r="D15" s="511"/>
      <c r="F15" s="653" t="s">
        <v>483</v>
      </c>
      <c r="G15" s="653"/>
      <c r="H15" s="331"/>
      <c r="I15" s="331"/>
      <c r="J15" s="331"/>
      <c r="K15" s="331"/>
      <c r="L15" s="331"/>
      <c r="M15" s="331"/>
      <c r="N15" s="331"/>
      <c r="O15" s="331"/>
      <c r="P15" s="331"/>
      <c r="Q15" s="331"/>
      <c r="R15" s="331"/>
      <c r="S15" s="331"/>
      <c r="T15" s="331"/>
      <c r="U15" s="331"/>
      <c r="V15" s="331"/>
      <c r="W15" s="331"/>
      <c r="Y15" s="21"/>
    </row>
    <row r="16" spans="2:26" ht="18" customHeight="1" outlineLevel="1" x14ac:dyDescent="0.3">
      <c r="B16" s="39"/>
      <c r="C16" s="641">
        <v>45712</v>
      </c>
      <c r="D16" s="642"/>
      <c r="F16" s="562">
        <v>45712</v>
      </c>
      <c r="G16" s="563"/>
      <c r="H16" s="75"/>
      <c r="I16" s="75"/>
      <c r="J16" s="75"/>
      <c r="K16" s="75"/>
      <c r="L16" s="75"/>
      <c r="M16" s="75"/>
      <c r="N16" s="75"/>
      <c r="O16" s="75"/>
      <c r="P16" s="75"/>
      <c r="Q16" s="75"/>
      <c r="R16" s="75"/>
      <c r="S16" s="75"/>
      <c r="T16" s="75"/>
      <c r="U16" s="75"/>
      <c r="V16" s="75"/>
      <c r="W16" s="75"/>
      <c r="Y16" s="21"/>
    </row>
    <row r="17" spans="2:25" ht="18" customHeight="1" outlineLevel="1" x14ac:dyDescent="0.3">
      <c r="B17" s="39"/>
      <c r="C17" s="643"/>
      <c r="D17" s="644"/>
      <c r="F17" s="563"/>
      <c r="G17" s="563"/>
      <c r="W17" s="76"/>
      <c r="Y17" s="21"/>
    </row>
    <row r="18" spans="2:25" x14ac:dyDescent="0.3">
      <c r="B18" s="39"/>
      <c r="Y18" s="21"/>
    </row>
    <row r="19" spans="2:25" ht="31.2" x14ac:dyDescent="0.3">
      <c r="B19" s="39"/>
      <c r="C19" s="645" t="s">
        <v>220</v>
      </c>
      <c r="D19" s="645" t="s">
        <v>276</v>
      </c>
      <c r="E19" s="645" t="s">
        <v>272</v>
      </c>
      <c r="F19" s="645" t="s">
        <v>222</v>
      </c>
      <c r="G19" s="646" t="s">
        <v>362</v>
      </c>
      <c r="H19" s="646" t="s">
        <v>225</v>
      </c>
      <c r="I19" s="646" t="s">
        <v>371</v>
      </c>
      <c r="J19" s="266" t="s">
        <v>365</v>
      </c>
      <c r="K19" s="266" t="s">
        <v>364</v>
      </c>
      <c r="L19" s="266" t="s">
        <v>366</v>
      </c>
      <c r="M19" s="266" t="s">
        <v>368</v>
      </c>
      <c r="N19" s="266" t="s">
        <v>369</v>
      </c>
      <c r="O19" s="646" t="s">
        <v>370</v>
      </c>
      <c r="P19" s="648" t="s">
        <v>273</v>
      </c>
      <c r="Q19" s="271"/>
      <c r="R19" s="646" t="s">
        <v>146</v>
      </c>
      <c r="S19" s="646" t="s">
        <v>235</v>
      </c>
      <c r="T19" s="646" t="s">
        <v>372</v>
      </c>
      <c r="U19" s="646" t="s">
        <v>373</v>
      </c>
      <c r="V19" s="646" t="s">
        <v>374</v>
      </c>
      <c r="W19" s="645" t="s">
        <v>260</v>
      </c>
      <c r="X19" s="645" t="s">
        <v>273</v>
      </c>
      <c r="Y19" s="21"/>
    </row>
    <row r="20" spans="2:25" ht="18" customHeight="1" x14ac:dyDescent="0.3">
      <c r="B20" s="39"/>
      <c r="C20" s="645"/>
      <c r="D20" s="645"/>
      <c r="E20" s="645"/>
      <c r="F20" s="645"/>
      <c r="G20" s="647"/>
      <c r="H20" s="647"/>
      <c r="I20" s="647"/>
      <c r="J20" s="217" t="s">
        <v>175</v>
      </c>
      <c r="K20" s="217" t="s">
        <v>363</v>
      </c>
      <c r="L20" s="217" t="s">
        <v>367</v>
      </c>
      <c r="M20" s="217" t="s">
        <v>13</v>
      </c>
      <c r="N20" s="217" t="s">
        <v>13</v>
      </c>
      <c r="O20" s="647"/>
      <c r="P20" s="649"/>
      <c r="Q20" s="271"/>
      <c r="R20" s="647"/>
      <c r="S20" s="647"/>
      <c r="T20" s="647"/>
      <c r="U20" s="647"/>
      <c r="V20" s="647"/>
      <c r="W20" s="645"/>
      <c r="X20" s="645"/>
      <c r="Y20" s="21"/>
    </row>
    <row r="21" spans="2:25" ht="18" customHeight="1" x14ac:dyDescent="0.3">
      <c r="B21" s="39"/>
      <c r="C21" s="80"/>
      <c r="D21" s="80"/>
      <c r="E21" s="98">
        <f>SUM(E22:E32)</f>
        <v>0</v>
      </c>
      <c r="F21" s="80"/>
      <c r="G21" s="80"/>
      <c r="H21" s="80"/>
      <c r="I21" s="80"/>
      <c r="J21" s="80"/>
      <c r="K21" s="80"/>
      <c r="L21" s="80"/>
      <c r="M21" s="80"/>
      <c r="N21" s="80"/>
      <c r="O21" s="80"/>
      <c r="P21" s="249"/>
      <c r="Q21" s="272"/>
      <c r="R21" s="250"/>
      <c r="S21" s="80"/>
      <c r="T21" s="80"/>
      <c r="U21" s="274">
        <f>SUM(U22:U88)</f>
        <v>0</v>
      </c>
      <c r="V21" s="274">
        <f>SUM(V22:V88)</f>
        <v>0</v>
      </c>
      <c r="W21" s="80"/>
      <c r="X21" s="80"/>
      <c r="Y21" s="21"/>
    </row>
    <row r="22" spans="2:25" ht="19.95" customHeight="1" x14ac:dyDescent="0.3">
      <c r="B22" s="39"/>
      <c r="C22" s="124"/>
      <c r="D22" s="124"/>
      <c r="E22" s="145"/>
      <c r="F22" s="264"/>
      <c r="G22" s="275"/>
      <c r="H22" s="264"/>
      <c r="I22" s="264"/>
      <c r="J22" s="264"/>
      <c r="K22" s="264"/>
      <c r="L22" s="264"/>
      <c r="M22" s="264"/>
      <c r="N22" s="264"/>
      <c r="O22" s="264"/>
      <c r="P22" s="267"/>
      <c r="Q22" s="273"/>
      <c r="R22" s="269"/>
      <c r="S22" s="264"/>
      <c r="T22" s="264"/>
      <c r="U22" s="264"/>
      <c r="V22" s="264"/>
      <c r="W22" s="162"/>
      <c r="X22" s="162"/>
      <c r="Y22" s="21"/>
    </row>
    <row r="23" spans="2:25" ht="33" customHeight="1" x14ac:dyDescent="0.3">
      <c r="B23" s="39"/>
      <c r="C23" s="125"/>
      <c r="D23" s="130"/>
      <c r="E23" s="146"/>
      <c r="F23" s="211"/>
      <c r="G23" s="276"/>
      <c r="H23" s="211"/>
      <c r="I23" s="211"/>
      <c r="J23" s="211"/>
      <c r="K23" s="211"/>
      <c r="L23" s="211"/>
      <c r="M23" s="211"/>
      <c r="N23" s="211"/>
      <c r="O23" s="211"/>
      <c r="P23" s="268"/>
      <c r="Q23" s="273"/>
      <c r="R23" s="270"/>
      <c r="S23" s="211"/>
      <c r="T23" s="211"/>
      <c r="U23" s="211"/>
      <c r="V23" s="211"/>
      <c r="W23" s="163"/>
      <c r="X23" s="163"/>
      <c r="Y23" s="21"/>
    </row>
    <row r="24" spans="2:25" ht="19.95" customHeight="1" x14ac:dyDescent="0.3">
      <c r="B24" s="39"/>
      <c r="C24" s="125"/>
      <c r="D24" s="125"/>
      <c r="E24" s="146"/>
      <c r="F24" s="211"/>
      <c r="G24" s="276"/>
      <c r="H24" s="211"/>
      <c r="I24" s="211"/>
      <c r="J24" s="211"/>
      <c r="K24" s="211"/>
      <c r="L24" s="211"/>
      <c r="M24" s="211"/>
      <c r="N24" s="211"/>
      <c r="O24" s="211"/>
      <c r="P24" s="268"/>
      <c r="Q24" s="273"/>
      <c r="R24" s="270"/>
      <c r="S24" s="211"/>
      <c r="T24" s="211"/>
      <c r="U24" s="211"/>
      <c r="V24" s="211"/>
      <c r="W24" s="163"/>
      <c r="X24" s="163"/>
      <c r="Y24" s="21"/>
    </row>
    <row r="25" spans="2:25" ht="19.95" customHeight="1" x14ac:dyDescent="0.3">
      <c r="B25" s="39"/>
      <c r="C25" s="125"/>
      <c r="D25" s="130"/>
      <c r="E25" s="146"/>
      <c r="F25" s="211"/>
      <c r="G25" s="276"/>
      <c r="H25" s="211"/>
      <c r="I25" s="211"/>
      <c r="J25" s="211"/>
      <c r="K25" s="211"/>
      <c r="L25" s="211"/>
      <c r="M25" s="211"/>
      <c r="N25" s="211"/>
      <c r="O25" s="211"/>
      <c r="P25" s="268"/>
      <c r="Q25" s="273"/>
      <c r="R25" s="270"/>
      <c r="S25" s="211"/>
      <c r="T25" s="211"/>
      <c r="U25" s="211"/>
      <c r="V25" s="211"/>
      <c r="W25" s="163"/>
      <c r="X25" s="163"/>
      <c r="Y25" s="21"/>
    </row>
    <row r="26" spans="2:25" ht="19.95" customHeight="1" x14ac:dyDescent="0.3">
      <c r="B26" s="39"/>
      <c r="C26" s="125"/>
      <c r="D26" s="125"/>
      <c r="E26" s="146"/>
      <c r="F26" s="211"/>
      <c r="G26" s="276"/>
      <c r="H26" s="211"/>
      <c r="I26" s="211"/>
      <c r="J26" s="211"/>
      <c r="K26" s="211"/>
      <c r="L26" s="211"/>
      <c r="M26" s="211"/>
      <c r="N26" s="211"/>
      <c r="O26" s="211"/>
      <c r="P26" s="268"/>
      <c r="Q26" s="273"/>
      <c r="R26" s="270"/>
      <c r="S26" s="211"/>
      <c r="T26" s="211"/>
      <c r="U26" s="211"/>
      <c r="V26" s="211"/>
      <c r="W26" s="163"/>
      <c r="X26" s="163"/>
      <c r="Y26" s="21"/>
    </row>
    <row r="27" spans="2:25" ht="19.95" customHeight="1" x14ac:dyDescent="0.3">
      <c r="B27" s="39"/>
      <c r="C27" s="125"/>
      <c r="D27" s="130"/>
      <c r="E27" s="146"/>
      <c r="F27" s="211"/>
      <c r="G27" s="276"/>
      <c r="H27" s="211"/>
      <c r="I27" s="211"/>
      <c r="J27" s="211"/>
      <c r="K27" s="211"/>
      <c r="L27" s="211"/>
      <c r="M27" s="211"/>
      <c r="N27" s="211"/>
      <c r="O27" s="211"/>
      <c r="P27" s="268"/>
      <c r="Q27" s="273"/>
      <c r="R27" s="270"/>
      <c r="S27" s="211"/>
      <c r="T27" s="211"/>
      <c r="U27" s="211"/>
      <c r="V27" s="211"/>
      <c r="W27" s="163"/>
      <c r="X27" s="163"/>
      <c r="Y27" s="21"/>
    </row>
    <row r="28" spans="2:25" ht="19.95" customHeight="1" x14ac:dyDescent="0.3">
      <c r="B28" s="39"/>
      <c r="C28" s="125"/>
      <c r="D28" s="125"/>
      <c r="E28" s="146"/>
      <c r="F28" s="211"/>
      <c r="G28" s="276"/>
      <c r="H28" s="211"/>
      <c r="I28" s="211"/>
      <c r="J28" s="211"/>
      <c r="K28" s="211"/>
      <c r="L28" s="211"/>
      <c r="M28" s="211"/>
      <c r="N28" s="211"/>
      <c r="O28" s="211"/>
      <c r="P28" s="268"/>
      <c r="Q28" s="273"/>
      <c r="R28" s="270"/>
      <c r="S28" s="211"/>
      <c r="T28" s="211"/>
      <c r="U28" s="211"/>
      <c r="V28" s="211"/>
      <c r="W28" s="163"/>
      <c r="X28" s="163"/>
      <c r="Y28" s="21"/>
    </row>
    <row r="29" spans="2:25" ht="19.95" customHeight="1" x14ac:dyDescent="0.3">
      <c r="B29" s="39"/>
      <c r="C29" s="125"/>
      <c r="D29" s="130"/>
      <c r="E29" s="146"/>
      <c r="F29" s="211"/>
      <c r="G29" s="276"/>
      <c r="H29" s="211"/>
      <c r="I29" s="211"/>
      <c r="J29" s="211"/>
      <c r="K29" s="211"/>
      <c r="L29" s="211"/>
      <c r="M29" s="211"/>
      <c r="N29" s="211"/>
      <c r="O29" s="211"/>
      <c r="P29" s="268"/>
      <c r="Q29" s="273"/>
      <c r="R29" s="270"/>
      <c r="S29" s="211"/>
      <c r="T29" s="211"/>
      <c r="U29" s="211"/>
      <c r="V29" s="211"/>
      <c r="W29" s="163"/>
      <c r="X29" s="163"/>
      <c r="Y29" s="21"/>
    </row>
    <row r="30" spans="2:25" ht="19.95" customHeight="1" x14ac:dyDescent="0.3">
      <c r="B30" s="39"/>
      <c r="C30" s="125"/>
      <c r="D30" s="125"/>
      <c r="E30" s="146"/>
      <c r="F30" s="211"/>
      <c r="G30" s="276"/>
      <c r="H30" s="211"/>
      <c r="I30" s="211"/>
      <c r="J30" s="211"/>
      <c r="K30" s="211"/>
      <c r="L30" s="211"/>
      <c r="M30" s="211"/>
      <c r="N30" s="211"/>
      <c r="O30" s="211"/>
      <c r="P30" s="268"/>
      <c r="Q30" s="273"/>
      <c r="R30" s="270"/>
      <c r="S30" s="211"/>
      <c r="T30" s="211"/>
      <c r="U30" s="211"/>
      <c r="V30" s="211"/>
      <c r="W30" s="163"/>
      <c r="X30" s="163"/>
      <c r="Y30" s="21"/>
    </row>
    <row r="31" spans="2:25" ht="19.95" customHeight="1" x14ac:dyDescent="0.3">
      <c r="B31" s="39"/>
      <c r="C31" s="125"/>
      <c r="D31" s="130"/>
      <c r="E31" s="146"/>
      <c r="F31" s="211"/>
      <c r="G31" s="276"/>
      <c r="H31" s="211"/>
      <c r="I31" s="211"/>
      <c r="J31" s="211"/>
      <c r="K31" s="211"/>
      <c r="L31" s="211"/>
      <c r="M31" s="211"/>
      <c r="N31" s="211"/>
      <c r="O31" s="211"/>
      <c r="P31" s="268"/>
      <c r="Q31" s="273"/>
      <c r="R31" s="270"/>
      <c r="S31" s="211"/>
      <c r="T31" s="211"/>
      <c r="U31" s="211"/>
      <c r="V31" s="211"/>
      <c r="W31" s="163"/>
      <c r="X31" s="163"/>
      <c r="Y31" s="21"/>
    </row>
    <row r="32" spans="2:25" ht="19.95" customHeight="1" x14ac:dyDescent="0.3">
      <c r="B32" s="39"/>
      <c r="C32" s="125"/>
      <c r="D32" s="125"/>
      <c r="E32" s="146"/>
      <c r="F32" s="211"/>
      <c r="G32" s="276"/>
      <c r="H32" s="211"/>
      <c r="I32" s="211"/>
      <c r="J32" s="211"/>
      <c r="K32" s="211"/>
      <c r="L32" s="211"/>
      <c r="M32" s="211"/>
      <c r="N32" s="211"/>
      <c r="O32" s="211"/>
      <c r="P32" s="268"/>
      <c r="Q32" s="273"/>
      <c r="R32" s="270"/>
      <c r="S32" s="211"/>
      <c r="T32" s="211"/>
      <c r="U32" s="211"/>
      <c r="V32" s="211"/>
      <c r="W32" s="163"/>
      <c r="X32" s="163"/>
      <c r="Y32" s="21"/>
    </row>
    <row r="33" spans="2:25" ht="19.95" customHeight="1" x14ac:dyDescent="0.3">
      <c r="B33" s="39"/>
      <c r="C33" s="125"/>
      <c r="D33" s="130"/>
      <c r="E33" s="137"/>
      <c r="F33" s="211"/>
      <c r="G33" s="211"/>
      <c r="H33" s="211"/>
      <c r="I33" s="211"/>
      <c r="J33" s="211"/>
      <c r="K33" s="211"/>
      <c r="L33" s="211"/>
      <c r="M33" s="211"/>
      <c r="N33" s="211"/>
      <c r="O33" s="211"/>
      <c r="P33" s="268"/>
      <c r="Q33" s="273"/>
      <c r="R33" s="270"/>
      <c r="S33" s="211"/>
      <c r="T33" s="211"/>
      <c r="U33" s="211"/>
      <c r="V33" s="211"/>
      <c r="W33" s="163"/>
      <c r="X33" s="163"/>
      <c r="Y33" s="21"/>
    </row>
    <row r="34" spans="2:25" ht="19.95" customHeight="1" x14ac:dyDescent="0.3">
      <c r="B34" s="39"/>
      <c r="C34" s="125"/>
      <c r="D34" s="125"/>
      <c r="E34" s="137"/>
      <c r="F34" s="211"/>
      <c r="G34" s="211"/>
      <c r="H34" s="211"/>
      <c r="I34" s="211"/>
      <c r="J34" s="211"/>
      <c r="K34" s="211"/>
      <c r="L34" s="211"/>
      <c r="M34" s="211"/>
      <c r="N34" s="211"/>
      <c r="O34" s="211"/>
      <c r="P34" s="268"/>
      <c r="Q34" s="273"/>
      <c r="R34" s="270"/>
      <c r="S34" s="211"/>
      <c r="T34" s="211"/>
      <c r="U34" s="211"/>
      <c r="V34" s="211"/>
      <c r="W34" s="163"/>
      <c r="X34" s="163"/>
      <c r="Y34" s="21"/>
    </row>
    <row r="35" spans="2:25" ht="19.95" customHeight="1" x14ac:dyDescent="0.3">
      <c r="B35" s="39"/>
      <c r="C35" s="125"/>
      <c r="D35" s="130"/>
      <c r="E35" s="137"/>
      <c r="F35" s="211"/>
      <c r="G35" s="211"/>
      <c r="H35" s="211"/>
      <c r="I35" s="211"/>
      <c r="J35" s="211"/>
      <c r="K35" s="211"/>
      <c r="L35" s="211"/>
      <c r="M35" s="211"/>
      <c r="N35" s="211"/>
      <c r="O35" s="211"/>
      <c r="P35" s="268"/>
      <c r="Q35" s="273"/>
      <c r="R35" s="270"/>
      <c r="S35" s="211"/>
      <c r="T35" s="211"/>
      <c r="U35" s="211"/>
      <c r="V35" s="211"/>
      <c r="W35" s="163"/>
      <c r="X35" s="163"/>
      <c r="Y35" s="21"/>
    </row>
    <row r="36" spans="2:25" ht="19.95" customHeight="1" x14ac:dyDescent="0.3">
      <c r="B36" s="39"/>
      <c r="C36" s="125"/>
      <c r="D36" s="125"/>
      <c r="E36" s="137"/>
      <c r="F36" s="211"/>
      <c r="G36" s="211"/>
      <c r="H36" s="211"/>
      <c r="I36" s="211"/>
      <c r="J36" s="211"/>
      <c r="K36" s="211"/>
      <c r="L36" s="211"/>
      <c r="M36" s="211"/>
      <c r="N36" s="211"/>
      <c r="O36" s="211"/>
      <c r="P36" s="268"/>
      <c r="Q36" s="273"/>
      <c r="R36" s="270"/>
      <c r="S36" s="211"/>
      <c r="T36" s="211"/>
      <c r="U36" s="211"/>
      <c r="V36" s="211"/>
      <c r="W36" s="163"/>
      <c r="X36" s="163"/>
      <c r="Y36" s="21"/>
    </row>
    <row r="37" spans="2:25" ht="19.95" customHeight="1" x14ac:dyDescent="0.3">
      <c r="B37" s="39"/>
      <c r="C37" s="125"/>
      <c r="D37" s="130"/>
      <c r="E37" s="137"/>
      <c r="F37" s="211"/>
      <c r="G37" s="211"/>
      <c r="H37" s="211"/>
      <c r="I37" s="211"/>
      <c r="J37" s="211"/>
      <c r="K37" s="211"/>
      <c r="L37" s="211"/>
      <c r="M37" s="211"/>
      <c r="N37" s="211"/>
      <c r="O37" s="211"/>
      <c r="P37" s="268"/>
      <c r="Q37" s="273"/>
      <c r="R37" s="270"/>
      <c r="S37" s="211"/>
      <c r="T37" s="211"/>
      <c r="U37" s="211"/>
      <c r="V37" s="211"/>
      <c r="W37" s="163"/>
      <c r="X37" s="163"/>
      <c r="Y37" s="21"/>
    </row>
    <row r="38" spans="2:25" ht="19.95" customHeight="1" x14ac:dyDescent="0.3">
      <c r="B38" s="39"/>
      <c r="C38" s="125"/>
      <c r="D38" s="125"/>
      <c r="E38" s="137"/>
      <c r="F38" s="211"/>
      <c r="G38" s="211"/>
      <c r="H38" s="211"/>
      <c r="I38" s="211"/>
      <c r="J38" s="211"/>
      <c r="K38" s="211"/>
      <c r="L38" s="211"/>
      <c r="M38" s="211"/>
      <c r="N38" s="211"/>
      <c r="O38" s="211"/>
      <c r="P38" s="268"/>
      <c r="Q38" s="273"/>
      <c r="R38" s="270"/>
      <c r="S38" s="211"/>
      <c r="T38" s="211"/>
      <c r="U38" s="211"/>
      <c r="V38" s="211"/>
      <c r="W38" s="163"/>
      <c r="X38" s="163"/>
      <c r="Y38" s="21"/>
    </row>
    <row r="39" spans="2:25" ht="19.95" customHeight="1" x14ac:dyDescent="0.3">
      <c r="B39" s="39"/>
      <c r="C39" s="125"/>
      <c r="D39" s="130"/>
      <c r="E39" s="137"/>
      <c r="F39" s="211"/>
      <c r="G39" s="211"/>
      <c r="H39" s="211"/>
      <c r="I39" s="211"/>
      <c r="J39" s="211"/>
      <c r="K39" s="211"/>
      <c r="L39" s="211"/>
      <c r="M39" s="211"/>
      <c r="N39" s="211"/>
      <c r="O39" s="211"/>
      <c r="P39" s="268"/>
      <c r="Q39" s="273"/>
      <c r="R39" s="270"/>
      <c r="S39" s="211"/>
      <c r="T39" s="211"/>
      <c r="U39" s="211"/>
      <c r="V39" s="211"/>
      <c r="W39" s="163"/>
      <c r="X39" s="163"/>
      <c r="Y39" s="21"/>
    </row>
    <row r="40" spans="2:25" ht="19.95" customHeight="1" x14ac:dyDescent="0.3">
      <c r="B40" s="39"/>
      <c r="C40" s="125"/>
      <c r="D40" s="125"/>
      <c r="E40" s="137"/>
      <c r="F40" s="211"/>
      <c r="G40" s="211"/>
      <c r="H40" s="211"/>
      <c r="I40" s="211"/>
      <c r="J40" s="211"/>
      <c r="K40" s="211"/>
      <c r="L40" s="211"/>
      <c r="M40" s="211"/>
      <c r="N40" s="211"/>
      <c r="O40" s="211"/>
      <c r="P40" s="268"/>
      <c r="Q40" s="273"/>
      <c r="R40" s="270"/>
      <c r="S40" s="211"/>
      <c r="T40" s="211"/>
      <c r="U40" s="211"/>
      <c r="V40" s="211"/>
      <c r="W40" s="163"/>
      <c r="X40" s="163"/>
      <c r="Y40" s="21"/>
    </row>
    <row r="41" spans="2:25" ht="19.95" customHeight="1" x14ac:dyDescent="0.3">
      <c r="B41" s="39"/>
      <c r="C41" s="125"/>
      <c r="D41" s="130"/>
      <c r="E41" s="137"/>
      <c r="F41" s="211"/>
      <c r="G41" s="211"/>
      <c r="H41" s="211"/>
      <c r="I41" s="211"/>
      <c r="J41" s="211"/>
      <c r="K41" s="211"/>
      <c r="L41" s="211"/>
      <c r="M41" s="211"/>
      <c r="N41" s="211"/>
      <c r="O41" s="211"/>
      <c r="P41" s="268"/>
      <c r="Q41" s="273"/>
      <c r="R41" s="270"/>
      <c r="S41" s="211"/>
      <c r="T41" s="211"/>
      <c r="U41" s="211"/>
      <c r="V41" s="211"/>
      <c r="W41" s="163"/>
      <c r="X41" s="163"/>
      <c r="Y41" s="21"/>
    </row>
    <row r="42" spans="2:25" ht="19.95" customHeight="1" x14ac:dyDescent="0.3">
      <c r="B42" s="39"/>
      <c r="C42" s="125"/>
      <c r="D42" s="125"/>
      <c r="E42" s="137"/>
      <c r="F42" s="211"/>
      <c r="G42" s="211"/>
      <c r="H42" s="211"/>
      <c r="I42" s="211"/>
      <c r="J42" s="211"/>
      <c r="K42" s="211"/>
      <c r="L42" s="211"/>
      <c r="M42" s="211"/>
      <c r="N42" s="211"/>
      <c r="O42" s="211"/>
      <c r="P42" s="268"/>
      <c r="Q42" s="273"/>
      <c r="R42" s="270"/>
      <c r="S42" s="211"/>
      <c r="T42" s="211"/>
      <c r="U42" s="211"/>
      <c r="V42" s="211"/>
      <c r="W42" s="163"/>
      <c r="X42" s="163"/>
      <c r="Y42" s="21"/>
    </row>
    <row r="43" spans="2:25" ht="19.95" customHeight="1" x14ac:dyDescent="0.3">
      <c r="B43" s="39"/>
      <c r="C43" s="125"/>
      <c r="D43" s="130"/>
      <c r="E43" s="137"/>
      <c r="F43" s="211"/>
      <c r="G43" s="211"/>
      <c r="H43" s="211"/>
      <c r="I43" s="211"/>
      <c r="J43" s="211"/>
      <c r="K43" s="211"/>
      <c r="L43" s="211"/>
      <c r="M43" s="211"/>
      <c r="N43" s="211"/>
      <c r="O43" s="211"/>
      <c r="P43" s="268"/>
      <c r="Q43" s="273"/>
      <c r="R43" s="270"/>
      <c r="S43" s="211"/>
      <c r="T43" s="211"/>
      <c r="U43" s="211"/>
      <c r="V43" s="211"/>
      <c r="W43" s="163"/>
      <c r="X43" s="163"/>
      <c r="Y43" s="21"/>
    </row>
    <row r="44" spans="2:25" ht="19.95" customHeight="1" x14ac:dyDescent="0.3">
      <c r="B44" s="39"/>
      <c r="C44" s="125"/>
      <c r="D44" s="125"/>
      <c r="E44" s="137"/>
      <c r="F44" s="211"/>
      <c r="G44" s="211"/>
      <c r="H44" s="211"/>
      <c r="I44" s="211"/>
      <c r="J44" s="211"/>
      <c r="K44" s="211"/>
      <c r="L44" s="211"/>
      <c r="M44" s="211"/>
      <c r="N44" s="211"/>
      <c r="O44" s="211"/>
      <c r="P44" s="268"/>
      <c r="Q44" s="273"/>
      <c r="R44" s="270"/>
      <c r="S44" s="211"/>
      <c r="T44" s="211"/>
      <c r="U44" s="211"/>
      <c r="V44" s="211"/>
      <c r="W44" s="163"/>
      <c r="X44" s="163"/>
      <c r="Y44" s="21"/>
    </row>
    <row r="45" spans="2:25" ht="19.95" customHeight="1" x14ac:dyDescent="0.3">
      <c r="B45" s="39"/>
      <c r="C45" s="125"/>
      <c r="D45" s="130"/>
      <c r="E45" s="137"/>
      <c r="F45" s="211"/>
      <c r="G45" s="211"/>
      <c r="H45" s="211"/>
      <c r="I45" s="211"/>
      <c r="J45" s="211"/>
      <c r="K45" s="211"/>
      <c r="L45" s="211"/>
      <c r="M45" s="211"/>
      <c r="N45" s="211"/>
      <c r="O45" s="211"/>
      <c r="P45" s="268"/>
      <c r="Q45" s="273"/>
      <c r="R45" s="270"/>
      <c r="S45" s="211"/>
      <c r="T45" s="211"/>
      <c r="U45" s="211"/>
      <c r="V45" s="211"/>
      <c r="W45" s="163"/>
      <c r="X45" s="163"/>
      <c r="Y45" s="21"/>
    </row>
    <row r="46" spans="2:25" ht="19.95" customHeight="1" x14ac:dyDescent="0.3">
      <c r="B46" s="39"/>
      <c r="C46" s="125"/>
      <c r="D46" s="125"/>
      <c r="E46" s="137"/>
      <c r="F46" s="211"/>
      <c r="G46" s="211"/>
      <c r="H46" s="211"/>
      <c r="I46" s="211"/>
      <c r="J46" s="211"/>
      <c r="K46" s="211"/>
      <c r="L46" s="211"/>
      <c r="M46" s="211"/>
      <c r="N46" s="211"/>
      <c r="O46" s="211"/>
      <c r="P46" s="268"/>
      <c r="Q46" s="273"/>
      <c r="R46" s="270"/>
      <c r="S46" s="211"/>
      <c r="T46" s="211"/>
      <c r="U46" s="211"/>
      <c r="V46" s="211"/>
      <c r="W46" s="163"/>
      <c r="X46" s="163"/>
      <c r="Y46" s="21"/>
    </row>
    <row r="47" spans="2:25" ht="19.95" customHeight="1" x14ac:dyDescent="0.3">
      <c r="B47" s="39"/>
      <c r="C47" s="125"/>
      <c r="D47" s="130"/>
      <c r="E47" s="137"/>
      <c r="F47" s="211"/>
      <c r="G47" s="211"/>
      <c r="H47" s="211"/>
      <c r="I47" s="211"/>
      <c r="J47" s="211"/>
      <c r="K47" s="211"/>
      <c r="L47" s="211"/>
      <c r="M47" s="211"/>
      <c r="N47" s="211"/>
      <c r="O47" s="211"/>
      <c r="P47" s="268"/>
      <c r="Q47" s="273"/>
      <c r="R47" s="270"/>
      <c r="S47" s="211"/>
      <c r="T47" s="211"/>
      <c r="U47" s="211"/>
      <c r="V47" s="211"/>
      <c r="W47" s="163"/>
      <c r="X47" s="163"/>
      <c r="Y47" s="21"/>
    </row>
    <row r="48" spans="2:25" ht="19.95" customHeight="1" x14ac:dyDescent="0.3">
      <c r="B48" s="39"/>
      <c r="C48" s="125"/>
      <c r="D48" s="125"/>
      <c r="E48" s="137"/>
      <c r="F48" s="211"/>
      <c r="G48" s="211"/>
      <c r="H48" s="211"/>
      <c r="I48" s="211"/>
      <c r="J48" s="211"/>
      <c r="K48" s="211"/>
      <c r="L48" s="211"/>
      <c r="M48" s="211"/>
      <c r="N48" s="211"/>
      <c r="O48" s="211"/>
      <c r="P48" s="268"/>
      <c r="Q48" s="273"/>
      <c r="R48" s="270"/>
      <c r="S48" s="211"/>
      <c r="T48" s="211"/>
      <c r="U48" s="211"/>
      <c r="V48" s="211"/>
      <c r="W48" s="163"/>
      <c r="X48" s="163"/>
      <c r="Y48" s="21"/>
    </row>
    <row r="49" spans="2:25" ht="18" customHeight="1" x14ac:dyDescent="0.3">
      <c r="B49" s="39"/>
      <c r="C49" s="125"/>
      <c r="D49" s="130"/>
      <c r="E49" s="137"/>
      <c r="F49" s="211"/>
      <c r="G49" s="211"/>
      <c r="H49" s="211"/>
      <c r="I49" s="211"/>
      <c r="J49" s="211"/>
      <c r="K49" s="211"/>
      <c r="L49" s="211"/>
      <c r="M49" s="211"/>
      <c r="N49" s="211"/>
      <c r="O49" s="211"/>
      <c r="P49" s="268"/>
      <c r="Q49" s="273"/>
      <c r="R49" s="270"/>
      <c r="S49" s="211"/>
      <c r="T49" s="211"/>
      <c r="U49" s="211"/>
      <c r="V49" s="211"/>
      <c r="W49" s="163"/>
      <c r="X49" s="163"/>
      <c r="Y49" s="21"/>
    </row>
    <row r="50" spans="2:25" ht="18" customHeight="1" x14ac:dyDescent="0.3">
      <c r="B50" s="39"/>
      <c r="C50" s="125"/>
      <c r="D50" s="125"/>
      <c r="E50" s="137"/>
      <c r="F50" s="211"/>
      <c r="G50" s="211"/>
      <c r="H50" s="211"/>
      <c r="I50" s="211"/>
      <c r="J50" s="211"/>
      <c r="K50" s="211"/>
      <c r="L50" s="211"/>
      <c r="M50" s="211"/>
      <c r="N50" s="211"/>
      <c r="O50" s="211"/>
      <c r="P50" s="268"/>
      <c r="Q50" s="273"/>
      <c r="R50" s="270"/>
      <c r="S50" s="211"/>
      <c r="T50" s="211"/>
      <c r="U50" s="211"/>
      <c r="V50" s="211"/>
      <c r="W50" s="163"/>
      <c r="X50" s="163"/>
      <c r="Y50" s="21"/>
    </row>
    <row r="51" spans="2:25" ht="18" customHeight="1" x14ac:dyDescent="0.3">
      <c r="B51" s="39"/>
      <c r="C51" s="125"/>
      <c r="D51" s="130"/>
      <c r="E51" s="137"/>
      <c r="F51" s="211"/>
      <c r="G51" s="211"/>
      <c r="H51" s="211"/>
      <c r="I51" s="211"/>
      <c r="J51" s="211"/>
      <c r="K51" s="211"/>
      <c r="L51" s="211"/>
      <c r="M51" s="211"/>
      <c r="N51" s="211"/>
      <c r="O51" s="211"/>
      <c r="P51" s="268"/>
      <c r="Q51" s="273"/>
      <c r="R51" s="270"/>
      <c r="S51" s="211"/>
      <c r="T51" s="211"/>
      <c r="U51" s="211"/>
      <c r="V51" s="211"/>
      <c r="W51" s="163"/>
      <c r="X51" s="163"/>
      <c r="Y51" s="21"/>
    </row>
    <row r="52" spans="2:25" ht="18" customHeight="1" x14ac:dyDescent="0.3">
      <c r="B52" s="39"/>
      <c r="C52" s="125"/>
      <c r="D52" s="125"/>
      <c r="E52" s="137"/>
      <c r="F52" s="211"/>
      <c r="G52" s="211"/>
      <c r="H52" s="211"/>
      <c r="I52" s="211"/>
      <c r="J52" s="211"/>
      <c r="K52" s="211"/>
      <c r="L52" s="211"/>
      <c r="M52" s="211"/>
      <c r="N52" s="211"/>
      <c r="O52" s="211"/>
      <c r="P52" s="268"/>
      <c r="Q52" s="273"/>
      <c r="R52" s="270"/>
      <c r="S52" s="211"/>
      <c r="T52" s="211"/>
      <c r="U52" s="211"/>
      <c r="V52" s="211"/>
      <c r="W52" s="163"/>
      <c r="X52" s="163"/>
      <c r="Y52" s="21"/>
    </row>
    <row r="53" spans="2:25" ht="18" customHeight="1" x14ac:dyDescent="0.3">
      <c r="B53" s="39"/>
      <c r="C53" s="125"/>
      <c r="D53" s="130"/>
      <c r="E53" s="137"/>
      <c r="F53" s="211"/>
      <c r="G53" s="211"/>
      <c r="H53" s="211"/>
      <c r="I53" s="211"/>
      <c r="J53" s="211"/>
      <c r="K53" s="211"/>
      <c r="L53" s="211"/>
      <c r="M53" s="211"/>
      <c r="N53" s="211"/>
      <c r="O53" s="211"/>
      <c r="P53" s="268"/>
      <c r="Q53" s="273"/>
      <c r="R53" s="270"/>
      <c r="S53" s="211"/>
      <c r="T53" s="211"/>
      <c r="U53" s="211"/>
      <c r="V53" s="211"/>
      <c r="W53" s="163"/>
      <c r="X53" s="163"/>
      <c r="Y53" s="21"/>
    </row>
    <row r="54" spans="2:25" ht="18" customHeight="1" x14ac:dyDescent="0.3">
      <c r="B54" s="39"/>
      <c r="C54" s="125"/>
      <c r="D54" s="125"/>
      <c r="E54" s="137"/>
      <c r="F54" s="211"/>
      <c r="G54" s="211"/>
      <c r="H54" s="211"/>
      <c r="I54" s="211"/>
      <c r="J54" s="211"/>
      <c r="K54" s="211"/>
      <c r="L54" s="211"/>
      <c r="M54" s="211"/>
      <c r="N54" s="211"/>
      <c r="O54" s="211"/>
      <c r="P54" s="268"/>
      <c r="Q54" s="273"/>
      <c r="R54" s="270"/>
      <c r="S54" s="211"/>
      <c r="T54" s="211"/>
      <c r="U54" s="211"/>
      <c r="V54" s="211"/>
      <c r="W54" s="163"/>
      <c r="X54" s="163"/>
      <c r="Y54" s="21"/>
    </row>
    <row r="55" spans="2:25" ht="18" customHeight="1" x14ac:dyDescent="0.3">
      <c r="B55" s="39"/>
      <c r="C55" s="125"/>
      <c r="D55" s="130"/>
      <c r="E55" s="137"/>
      <c r="F55" s="211"/>
      <c r="G55" s="211"/>
      <c r="H55" s="211"/>
      <c r="I55" s="211"/>
      <c r="J55" s="211"/>
      <c r="K55" s="211"/>
      <c r="L55" s="211"/>
      <c r="M55" s="211"/>
      <c r="N55" s="211"/>
      <c r="O55" s="211"/>
      <c r="P55" s="268"/>
      <c r="Q55" s="273"/>
      <c r="R55" s="270"/>
      <c r="S55" s="211"/>
      <c r="T55" s="211"/>
      <c r="U55" s="211"/>
      <c r="V55" s="211"/>
      <c r="W55" s="163"/>
      <c r="X55" s="163"/>
      <c r="Y55" s="21"/>
    </row>
    <row r="56" spans="2:25" ht="18" customHeight="1" x14ac:dyDescent="0.3">
      <c r="B56" s="39"/>
      <c r="C56" s="125"/>
      <c r="D56" s="125"/>
      <c r="E56" s="137"/>
      <c r="F56" s="211"/>
      <c r="G56" s="211"/>
      <c r="H56" s="211"/>
      <c r="I56" s="211"/>
      <c r="J56" s="211"/>
      <c r="K56" s="211"/>
      <c r="L56" s="211"/>
      <c r="M56" s="211"/>
      <c r="N56" s="211"/>
      <c r="O56" s="211"/>
      <c r="P56" s="268"/>
      <c r="Q56" s="273"/>
      <c r="R56" s="270"/>
      <c r="S56" s="211"/>
      <c r="T56" s="211"/>
      <c r="U56" s="211"/>
      <c r="V56" s="211"/>
      <c r="W56" s="163"/>
      <c r="X56" s="163"/>
      <c r="Y56" s="21"/>
    </row>
    <row r="57" spans="2:25" ht="18" customHeight="1" x14ac:dyDescent="0.3">
      <c r="B57" s="39"/>
      <c r="C57" s="125"/>
      <c r="D57" s="130"/>
      <c r="E57" s="137"/>
      <c r="F57" s="211"/>
      <c r="G57" s="211"/>
      <c r="H57" s="211"/>
      <c r="I57" s="211"/>
      <c r="J57" s="211"/>
      <c r="K57" s="211"/>
      <c r="L57" s="211"/>
      <c r="M57" s="211"/>
      <c r="N57" s="211"/>
      <c r="O57" s="211"/>
      <c r="P57" s="268"/>
      <c r="Q57" s="273"/>
      <c r="R57" s="270"/>
      <c r="S57" s="211"/>
      <c r="T57" s="211"/>
      <c r="U57" s="211"/>
      <c r="V57" s="211"/>
      <c r="W57" s="163"/>
      <c r="X57" s="163"/>
      <c r="Y57" s="21"/>
    </row>
    <row r="58" spans="2:25" ht="18" customHeight="1" x14ac:dyDescent="0.3">
      <c r="B58" s="39"/>
      <c r="C58" s="125"/>
      <c r="D58" s="125"/>
      <c r="E58" s="137"/>
      <c r="F58" s="211"/>
      <c r="G58" s="211"/>
      <c r="H58" s="211"/>
      <c r="I58" s="211"/>
      <c r="J58" s="211"/>
      <c r="K58" s="211"/>
      <c r="L58" s="211"/>
      <c r="M58" s="211"/>
      <c r="N58" s="211"/>
      <c r="O58" s="211"/>
      <c r="P58" s="268"/>
      <c r="Q58" s="273"/>
      <c r="R58" s="270"/>
      <c r="S58" s="211"/>
      <c r="T58" s="211"/>
      <c r="U58" s="211"/>
      <c r="V58" s="211"/>
      <c r="W58" s="163"/>
      <c r="X58" s="163"/>
      <c r="Y58" s="21"/>
    </row>
    <row r="59" spans="2:25" ht="18" customHeight="1" x14ac:dyDescent="0.3">
      <c r="B59" s="39"/>
      <c r="C59" s="125"/>
      <c r="D59" s="130"/>
      <c r="E59" s="137"/>
      <c r="F59" s="211"/>
      <c r="G59" s="211"/>
      <c r="H59" s="211"/>
      <c r="I59" s="211"/>
      <c r="J59" s="211"/>
      <c r="K59" s="211"/>
      <c r="L59" s="211"/>
      <c r="M59" s="211"/>
      <c r="N59" s="211"/>
      <c r="O59" s="211"/>
      <c r="P59" s="268"/>
      <c r="Q59" s="273"/>
      <c r="R59" s="270"/>
      <c r="S59" s="211"/>
      <c r="T59" s="211"/>
      <c r="U59" s="211"/>
      <c r="V59" s="211"/>
      <c r="W59" s="163"/>
      <c r="X59" s="163"/>
      <c r="Y59" s="21"/>
    </row>
    <row r="60" spans="2:25" ht="18" customHeight="1" x14ac:dyDescent="0.3">
      <c r="B60" s="39"/>
      <c r="C60" s="125"/>
      <c r="D60" s="125"/>
      <c r="E60" s="137"/>
      <c r="F60" s="211"/>
      <c r="G60" s="211"/>
      <c r="H60" s="211"/>
      <c r="I60" s="211"/>
      <c r="J60" s="211"/>
      <c r="K60" s="211"/>
      <c r="L60" s="211"/>
      <c r="M60" s="211"/>
      <c r="N60" s="211"/>
      <c r="O60" s="211"/>
      <c r="P60" s="268"/>
      <c r="Q60" s="273"/>
      <c r="R60" s="270"/>
      <c r="S60" s="211"/>
      <c r="T60" s="211"/>
      <c r="U60" s="211"/>
      <c r="V60" s="211"/>
      <c r="W60" s="163"/>
      <c r="X60" s="163"/>
      <c r="Y60" s="21"/>
    </row>
    <row r="61" spans="2:25" ht="18" customHeight="1" x14ac:dyDescent="0.3">
      <c r="B61" s="39"/>
      <c r="C61" s="125"/>
      <c r="D61" s="130"/>
      <c r="E61" s="137"/>
      <c r="F61" s="125"/>
      <c r="G61" s="125"/>
      <c r="H61" s="125"/>
      <c r="I61" s="125"/>
      <c r="J61" s="125"/>
      <c r="K61" s="125"/>
      <c r="L61" s="125"/>
      <c r="M61" s="125"/>
      <c r="N61" s="125"/>
      <c r="O61" s="125"/>
      <c r="P61" s="218"/>
      <c r="Q61" s="44"/>
      <c r="R61" s="121"/>
      <c r="S61" s="125"/>
      <c r="T61" s="125"/>
      <c r="U61" s="125"/>
      <c r="V61" s="125"/>
      <c r="W61" s="163"/>
      <c r="X61" s="163"/>
      <c r="Y61" s="21"/>
    </row>
    <row r="62" spans="2:25" ht="18" customHeight="1" x14ac:dyDescent="0.3">
      <c r="B62" s="39"/>
      <c r="C62" s="125"/>
      <c r="D62" s="125"/>
      <c r="E62" s="137"/>
      <c r="F62" s="125"/>
      <c r="G62" s="125"/>
      <c r="H62" s="125"/>
      <c r="I62" s="125"/>
      <c r="J62" s="125"/>
      <c r="K62" s="125"/>
      <c r="L62" s="125"/>
      <c r="M62" s="125"/>
      <c r="N62" s="125"/>
      <c r="O62" s="125"/>
      <c r="P62" s="218"/>
      <c r="Q62" s="44"/>
      <c r="R62" s="121"/>
      <c r="S62" s="125"/>
      <c r="T62" s="125"/>
      <c r="U62" s="125"/>
      <c r="V62" s="125"/>
      <c r="W62" s="163"/>
      <c r="X62" s="163"/>
      <c r="Y62" s="21"/>
    </row>
    <row r="63" spans="2:25" ht="18" customHeight="1" x14ac:dyDescent="0.3">
      <c r="B63" s="39"/>
      <c r="C63" s="125"/>
      <c r="D63" s="130"/>
      <c r="E63" s="137"/>
      <c r="F63" s="125"/>
      <c r="G63" s="125"/>
      <c r="H63" s="125"/>
      <c r="I63" s="125"/>
      <c r="J63" s="125"/>
      <c r="K63" s="125"/>
      <c r="L63" s="125"/>
      <c r="M63" s="125"/>
      <c r="N63" s="125"/>
      <c r="O63" s="125"/>
      <c r="P63" s="218"/>
      <c r="Q63" s="44"/>
      <c r="R63" s="121"/>
      <c r="S63" s="125"/>
      <c r="T63" s="125"/>
      <c r="U63" s="125"/>
      <c r="V63" s="125"/>
      <c r="W63" s="163"/>
      <c r="X63" s="163"/>
      <c r="Y63" s="21"/>
    </row>
    <row r="64" spans="2:25" ht="18" customHeight="1" x14ac:dyDescent="0.3">
      <c r="B64" s="39"/>
      <c r="C64" s="125"/>
      <c r="D64" s="125"/>
      <c r="E64" s="137"/>
      <c r="F64" s="125"/>
      <c r="G64" s="125"/>
      <c r="H64" s="125"/>
      <c r="I64" s="125"/>
      <c r="J64" s="125"/>
      <c r="K64" s="125"/>
      <c r="L64" s="125"/>
      <c r="M64" s="125"/>
      <c r="N64" s="125"/>
      <c r="O64" s="125"/>
      <c r="P64" s="218"/>
      <c r="Q64" s="44"/>
      <c r="R64" s="121"/>
      <c r="S64" s="125"/>
      <c r="T64" s="125"/>
      <c r="U64" s="125"/>
      <c r="V64" s="125"/>
      <c r="W64" s="163"/>
      <c r="X64" s="163"/>
      <c r="Y64" s="21"/>
    </row>
    <row r="65" spans="2:25" ht="18" customHeight="1" x14ac:dyDescent="0.3">
      <c r="B65" s="39"/>
      <c r="C65" s="125"/>
      <c r="D65" s="130"/>
      <c r="E65" s="137"/>
      <c r="F65" s="125"/>
      <c r="G65" s="125"/>
      <c r="H65" s="125"/>
      <c r="I65" s="125"/>
      <c r="J65" s="125"/>
      <c r="K65" s="125"/>
      <c r="L65" s="125"/>
      <c r="M65" s="125"/>
      <c r="N65" s="125"/>
      <c r="O65" s="125"/>
      <c r="P65" s="218"/>
      <c r="Q65" s="44"/>
      <c r="R65" s="121"/>
      <c r="S65" s="125"/>
      <c r="T65" s="125"/>
      <c r="U65" s="125"/>
      <c r="V65" s="125"/>
      <c r="W65" s="163"/>
      <c r="X65" s="163"/>
      <c r="Y65" s="21"/>
    </row>
    <row r="66" spans="2:25" ht="18" customHeight="1" x14ac:dyDescent="0.3">
      <c r="B66" s="39"/>
      <c r="C66" s="125"/>
      <c r="D66" s="125"/>
      <c r="E66" s="137"/>
      <c r="F66" s="125"/>
      <c r="G66" s="125"/>
      <c r="H66" s="125"/>
      <c r="I66" s="125"/>
      <c r="J66" s="125"/>
      <c r="K66" s="125"/>
      <c r="L66" s="125"/>
      <c r="M66" s="125"/>
      <c r="N66" s="125"/>
      <c r="O66" s="125"/>
      <c r="P66" s="218"/>
      <c r="Q66" s="44"/>
      <c r="R66" s="121"/>
      <c r="S66" s="125"/>
      <c r="T66" s="125"/>
      <c r="U66" s="125"/>
      <c r="V66" s="125"/>
      <c r="W66" s="163"/>
      <c r="X66" s="163"/>
      <c r="Y66" s="21"/>
    </row>
    <row r="67" spans="2:25" ht="18" customHeight="1" x14ac:dyDescent="0.3">
      <c r="B67" s="39"/>
      <c r="C67" s="125"/>
      <c r="D67" s="130"/>
      <c r="E67" s="137"/>
      <c r="F67" s="125"/>
      <c r="G67" s="125"/>
      <c r="H67" s="125"/>
      <c r="I67" s="125"/>
      <c r="J67" s="125"/>
      <c r="K67" s="125"/>
      <c r="L67" s="125"/>
      <c r="M67" s="125"/>
      <c r="N67" s="125"/>
      <c r="O67" s="125"/>
      <c r="P67" s="218"/>
      <c r="Q67" s="44"/>
      <c r="R67" s="121"/>
      <c r="S67" s="125"/>
      <c r="T67" s="125"/>
      <c r="U67" s="125"/>
      <c r="V67" s="125"/>
      <c r="W67" s="163"/>
      <c r="X67" s="163"/>
      <c r="Y67" s="21"/>
    </row>
    <row r="68" spans="2:25" ht="18" customHeight="1" x14ac:dyDescent="0.3">
      <c r="B68" s="39"/>
      <c r="C68" s="125"/>
      <c r="D68" s="125"/>
      <c r="E68" s="137"/>
      <c r="F68" s="125"/>
      <c r="G68" s="125"/>
      <c r="H68" s="125"/>
      <c r="I68" s="125"/>
      <c r="J68" s="125"/>
      <c r="K68" s="125"/>
      <c r="L68" s="125"/>
      <c r="M68" s="125"/>
      <c r="N68" s="125"/>
      <c r="O68" s="125"/>
      <c r="P68" s="218"/>
      <c r="Q68" s="44"/>
      <c r="R68" s="121"/>
      <c r="S68" s="125"/>
      <c r="T68" s="125"/>
      <c r="U68" s="125"/>
      <c r="V68" s="125"/>
      <c r="W68" s="163"/>
      <c r="X68" s="163"/>
      <c r="Y68" s="21"/>
    </row>
    <row r="69" spans="2:25" ht="18" customHeight="1" x14ac:dyDescent="0.3">
      <c r="B69" s="39"/>
      <c r="C69" s="125"/>
      <c r="D69" s="130"/>
      <c r="E69" s="137"/>
      <c r="F69" s="125"/>
      <c r="G69" s="125"/>
      <c r="H69" s="125"/>
      <c r="I69" s="125"/>
      <c r="J69" s="125"/>
      <c r="K69" s="125"/>
      <c r="L69" s="125"/>
      <c r="M69" s="125"/>
      <c r="N69" s="125"/>
      <c r="O69" s="125"/>
      <c r="P69" s="218"/>
      <c r="Q69" s="44"/>
      <c r="R69" s="121"/>
      <c r="S69" s="125"/>
      <c r="T69" s="125"/>
      <c r="U69" s="125"/>
      <c r="V69" s="125"/>
      <c r="W69" s="163"/>
      <c r="X69" s="163"/>
      <c r="Y69" s="21"/>
    </row>
    <row r="70" spans="2:25" ht="18" customHeight="1" x14ac:dyDescent="0.3">
      <c r="B70" s="39"/>
      <c r="C70" s="125"/>
      <c r="D70" s="125"/>
      <c r="E70" s="137"/>
      <c r="F70" s="125"/>
      <c r="G70" s="125"/>
      <c r="H70" s="125"/>
      <c r="I70" s="125"/>
      <c r="J70" s="125"/>
      <c r="K70" s="125"/>
      <c r="L70" s="125"/>
      <c r="M70" s="125"/>
      <c r="N70" s="125"/>
      <c r="O70" s="125"/>
      <c r="P70" s="218"/>
      <c r="Q70" s="44"/>
      <c r="R70" s="121"/>
      <c r="S70" s="125"/>
      <c r="T70" s="125"/>
      <c r="U70" s="125"/>
      <c r="V70" s="125"/>
      <c r="W70" s="163"/>
      <c r="X70" s="163"/>
      <c r="Y70" s="21"/>
    </row>
    <row r="71" spans="2:25" ht="18" customHeight="1" x14ac:dyDescent="0.3">
      <c r="B71" s="39"/>
      <c r="C71" s="125"/>
      <c r="D71" s="130"/>
      <c r="E71" s="137"/>
      <c r="F71" s="125"/>
      <c r="G71" s="125"/>
      <c r="H71" s="125"/>
      <c r="I71" s="125"/>
      <c r="J71" s="125"/>
      <c r="K71" s="125"/>
      <c r="L71" s="125"/>
      <c r="M71" s="125"/>
      <c r="N71" s="125"/>
      <c r="O71" s="125"/>
      <c r="P71" s="218"/>
      <c r="Q71" s="44"/>
      <c r="R71" s="121"/>
      <c r="S71" s="125"/>
      <c r="T71" s="125"/>
      <c r="U71" s="125"/>
      <c r="V71" s="125"/>
      <c r="W71" s="163"/>
      <c r="X71" s="163"/>
      <c r="Y71" s="21"/>
    </row>
    <row r="72" spans="2:25" ht="18" customHeight="1" x14ac:dyDescent="0.3">
      <c r="B72" s="39"/>
      <c r="C72" s="125"/>
      <c r="D72" s="125"/>
      <c r="E72" s="137"/>
      <c r="F72" s="125"/>
      <c r="G72" s="125"/>
      <c r="H72" s="125"/>
      <c r="I72" s="125"/>
      <c r="J72" s="125"/>
      <c r="K72" s="125"/>
      <c r="L72" s="125"/>
      <c r="M72" s="125"/>
      <c r="N72" s="125"/>
      <c r="O72" s="125"/>
      <c r="P72" s="218"/>
      <c r="Q72" s="44"/>
      <c r="R72" s="121"/>
      <c r="S72" s="125"/>
      <c r="T72" s="125"/>
      <c r="U72" s="125"/>
      <c r="V72" s="125"/>
      <c r="W72" s="163"/>
      <c r="X72" s="163"/>
      <c r="Y72" s="21"/>
    </row>
    <row r="73" spans="2:25" ht="18" customHeight="1" x14ac:dyDescent="0.3">
      <c r="B73" s="39"/>
      <c r="C73" s="125"/>
      <c r="D73" s="130"/>
      <c r="E73" s="137"/>
      <c r="F73" s="125"/>
      <c r="G73" s="125"/>
      <c r="H73" s="125"/>
      <c r="I73" s="125"/>
      <c r="J73" s="125"/>
      <c r="K73" s="125"/>
      <c r="L73" s="125"/>
      <c r="M73" s="125"/>
      <c r="N73" s="125"/>
      <c r="O73" s="125"/>
      <c r="P73" s="218"/>
      <c r="Q73" s="44"/>
      <c r="R73" s="121"/>
      <c r="S73" s="125"/>
      <c r="T73" s="125"/>
      <c r="U73" s="125"/>
      <c r="V73" s="125"/>
      <c r="W73" s="163"/>
      <c r="X73" s="163"/>
      <c r="Y73" s="21"/>
    </row>
    <row r="74" spans="2:25" ht="18" customHeight="1" x14ac:dyDescent="0.3">
      <c r="B74" s="39"/>
      <c r="C74" s="125"/>
      <c r="D74" s="125"/>
      <c r="E74" s="137"/>
      <c r="F74" s="125"/>
      <c r="G74" s="125"/>
      <c r="H74" s="125"/>
      <c r="I74" s="125"/>
      <c r="J74" s="125"/>
      <c r="K74" s="125"/>
      <c r="L74" s="125"/>
      <c r="M74" s="125"/>
      <c r="N74" s="125"/>
      <c r="O74" s="125"/>
      <c r="P74" s="218"/>
      <c r="Q74" s="44"/>
      <c r="R74" s="121"/>
      <c r="S74" s="125"/>
      <c r="T74" s="125"/>
      <c r="U74" s="125"/>
      <c r="V74" s="125"/>
      <c r="W74" s="163"/>
      <c r="X74" s="163"/>
      <c r="Y74" s="21"/>
    </row>
    <row r="75" spans="2:25" ht="18" customHeight="1" x14ac:dyDescent="0.3">
      <c r="B75" s="39"/>
      <c r="C75" s="125"/>
      <c r="D75" s="130"/>
      <c r="E75" s="137"/>
      <c r="F75" s="125"/>
      <c r="G75" s="125"/>
      <c r="H75" s="125"/>
      <c r="I75" s="125"/>
      <c r="J75" s="125"/>
      <c r="K75" s="125"/>
      <c r="L75" s="125"/>
      <c r="M75" s="125"/>
      <c r="N75" s="125"/>
      <c r="O75" s="125"/>
      <c r="P75" s="218"/>
      <c r="Q75" s="44"/>
      <c r="R75" s="121"/>
      <c r="S75" s="125"/>
      <c r="T75" s="125"/>
      <c r="U75" s="125"/>
      <c r="V75" s="125"/>
      <c r="W75" s="163"/>
      <c r="X75" s="163"/>
      <c r="Y75" s="21"/>
    </row>
    <row r="76" spans="2:25" ht="32.4" customHeight="1" x14ac:dyDescent="0.3">
      <c r="B76" s="39"/>
      <c r="C76" s="125"/>
      <c r="D76" s="125"/>
      <c r="E76" s="137"/>
      <c r="F76" s="125"/>
      <c r="G76" s="125"/>
      <c r="H76" s="125"/>
      <c r="I76" s="125"/>
      <c r="J76" s="125"/>
      <c r="K76" s="125"/>
      <c r="L76" s="125"/>
      <c r="M76" s="125"/>
      <c r="N76" s="125"/>
      <c r="O76" s="125"/>
      <c r="P76" s="218"/>
      <c r="Q76" s="44"/>
      <c r="R76" s="121"/>
      <c r="S76" s="125"/>
      <c r="T76" s="125"/>
      <c r="U76" s="125"/>
      <c r="V76" s="125"/>
      <c r="W76" s="163"/>
      <c r="X76" s="163"/>
      <c r="Y76" s="21"/>
    </row>
    <row r="77" spans="2:25" ht="32.4" customHeight="1" x14ac:dyDescent="0.3">
      <c r="B77" s="39"/>
      <c r="C77" s="125"/>
      <c r="D77" s="130"/>
      <c r="E77" s="137"/>
      <c r="F77" s="125"/>
      <c r="G77" s="125"/>
      <c r="H77" s="125"/>
      <c r="I77" s="125"/>
      <c r="J77" s="125"/>
      <c r="K77" s="125"/>
      <c r="L77" s="125"/>
      <c r="M77" s="125"/>
      <c r="N77" s="125"/>
      <c r="O77" s="125"/>
      <c r="P77" s="218"/>
      <c r="Q77" s="44"/>
      <c r="R77" s="121"/>
      <c r="S77" s="125"/>
      <c r="T77" s="125"/>
      <c r="U77" s="125"/>
      <c r="V77" s="125"/>
      <c r="W77" s="163"/>
      <c r="X77" s="163"/>
      <c r="Y77" s="21"/>
    </row>
    <row r="78" spans="2:25" ht="19.95" customHeight="1" x14ac:dyDescent="0.3">
      <c r="B78" s="39"/>
      <c r="C78" s="125"/>
      <c r="D78" s="125"/>
      <c r="E78" s="137"/>
      <c r="F78" s="125"/>
      <c r="G78" s="125"/>
      <c r="H78" s="125"/>
      <c r="I78" s="125"/>
      <c r="J78" s="125"/>
      <c r="K78" s="125"/>
      <c r="L78" s="125"/>
      <c r="M78" s="125"/>
      <c r="N78" s="125"/>
      <c r="O78" s="125"/>
      <c r="P78" s="218"/>
      <c r="Q78" s="44"/>
      <c r="R78" s="121"/>
      <c r="S78" s="125"/>
      <c r="T78" s="125"/>
      <c r="U78" s="125"/>
      <c r="V78" s="125"/>
      <c r="W78" s="163"/>
      <c r="X78" s="163"/>
      <c r="Y78" s="21"/>
    </row>
    <row r="79" spans="2:25" ht="18" customHeight="1" x14ac:dyDescent="0.3">
      <c r="B79" s="39"/>
      <c r="C79" s="125"/>
      <c r="D79" s="130"/>
      <c r="E79" s="137"/>
      <c r="F79" s="125"/>
      <c r="G79" s="125"/>
      <c r="H79" s="125"/>
      <c r="I79" s="125"/>
      <c r="J79" s="125"/>
      <c r="K79" s="125"/>
      <c r="L79" s="125"/>
      <c r="M79" s="125"/>
      <c r="N79" s="125"/>
      <c r="O79" s="125"/>
      <c r="P79" s="218"/>
      <c r="Q79" s="44"/>
      <c r="R79" s="121"/>
      <c r="S79" s="125"/>
      <c r="T79" s="125"/>
      <c r="U79" s="125"/>
      <c r="V79" s="125"/>
      <c r="W79" s="163"/>
      <c r="X79" s="163"/>
      <c r="Y79" s="21"/>
    </row>
    <row r="80" spans="2:25" ht="18" customHeight="1" x14ac:dyDescent="0.3">
      <c r="B80" s="39"/>
      <c r="C80" s="125"/>
      <c r="D80" s="125"/>
      <c r="E80" s="137"/>
      <c r="F80" s="125"/>
      <c r="G80" s="125"/>
      <c r="H80" s="125"/>
      <c r="I80" s="125"/>
      <c r="J80" s="125"/>
      <c r="K80" s="125"/>
      <c r="L80" s="125"/>
      <c r="M80" s="125"/>
      <c r="N80" s="125"/>
      <c r="O80" s="125"/>
      <c r="P80" s="218"/>
      <c r="Q80" s="44"/>
      <c r="R80" s="121"/>
      <c r="S80" s="125"/>
      <c r="T80" s="125"/>
      <c r="U80" s="125"/>
      <c r="V80" s="125"/>
      <c r="W80" s="163"/>
      <c r="X80" s="163"/>
      <c r="Y80" s="21"/>
    </row>
    <row r="81" spans="2:25" ht="18" customHeight="1" x14ac:dyDescent="0.3">
      <c r="B81" s="39"/>
      <c r="C81" s="125"/>
      <c r="D81" s="130"/>
      <c r="E81" s="137"/>
      <c r="F81" s="125"/>
      <c r="G81" s="125"/>
      <c r="H81" s="125"/>
      <c r="I81" s="125"/>
      <c r="J81" s="125"/>
      <c r="K81" s="125"/>
      <c r="L81" s="125"/>
      <c r="M81" s="125"/>
      <c r="N81" s="125"/>
      <c r="O81" s="125"/>
      <c r="P81" s="218"/>
      <c r="Q81" s="44"/>
      <c r="R81" s="121"/>
      <c r="S81" s="125"/>
      <c r="T81" s="125"/>
      <c r="U81" s="125"/>
      <c r="V81" s="125"/>
      <c r="W81" s="163"/>
      <c r="X81" s="163"/>
      <c r="Y81" s="21"/>
    </row>
    <row r="82" spans="2:25" ht="18" customHeight="1" x14ac:dyDescent="0.3">
      <c r="B82" s="39"/>
      <c r="C82" s="125"/>
      <c r="D82" s="125"/>
      <c r="E82" s="137"/>
      <c r="F82" s="125"/>
      <c r="G82" s="125"/>
      <c r="H82" s="125"/>
      <c r="I82" s="125"/>
      <c r="J82" s="125"/>
      <c r="K82" s="125"/>
      <c r="L82" s="125"/>
      <c r="M82" s="125"/>
      <c r="N82" s="125"/>
      <c r="O82" s="125"/>
      <c r="P82" s="218"/>
      <c r="Q82" s="44"/>
      <c r="R82" s="121"/>
      <c r="S82" s="125"/>
      <c r="T82" s="125"/>
      <c r="U82" s="125"/>
      <c r="V82" s="125"/>
      <c r="W82" s="163"/>
      <c r="X82" s="163"/>
      <c r="Y82" s="21"/>
    </row>
    <row r="83" spans="2:25" ht="18" customHeight="1" x14ac:dyDescent="0.3">
      <c r="B83" s="39"/>
      <c r="C83" s="125"/>
      <c r="D83" s="130"/>
      <c r="E83" s="137"/>
      <c r="F83" s="125"/>
      <c r="G83" s="125"/>
      <c r="H83" s="125"/>
      <c r="I83" s="125"/>
      <c r="J83" s="125"/>
      <c r="K83" s="125"/>
      <c r="L83" s="125"/>
      <c r="M83" s="125"/>
      <c r="N83" s="125"/>
      <c r="O83" s="125"/>
      <c r="P83" s="218"/>
      <c r="Q83" s="44"/>
      <c r="R83" s="121"/>
      <c r="S83" s="125"/>
      <c r="T83" s="125"/>
      <c r="U83" s="125"/>
      <c r="V83" s="125"/>
      <c r="W83" s="163"/>
      <c r="X83" s="163"/>
      <c r="Y83" s="21"/>
    </row>
    <row r="84" spans="2:25" ht="18" customHeight="1" x14ac:dyDescent="0.3">
      <c r="B84" s="39"/>
      <c r="C84" s="125"/>
      <c r="D84" s="125"/>
      <c r="E84" s="137"/>
      <c r="F84" s="125"/>
      <c r="G84" s="125"/>
      <c r="H84" s="125"/>
      <c r="I84" s="125"/>
      <c r="J84" s="125"/>
      <c r="K84" s="125"/>
      <c r="L84" s="125"/>
      <c r="M84" s="125"/>
      <c r="N84" s="125"/>
      <c r="O84" s="125"/>
      <c r="P84" s="218"/>
      <c r="Q84" s="44"/>
      <c r="R84" s="121"/>
      <c r="S84" s="125"/>
      <c r="T84" s="125"/>
      <c r="U84" s="125"/>
      <c r="V84" s="125"/>
      <c r="W84" s="163"/>
      <c r="X84" s="163"/>
      <c r="Y84" s="21"/>
    </row>
    <row r="85" spans="2:25" ht="18" customHeight="1" x14ac:dyDescent="0.3">
      <c r="B85" s="39"/>
      <c r="C85" s="125"/>
      <c r="D85" s="130"/>
      <c r="E85" s="137"/>
      <c r="F85" s="125"/>
      <c r="G85" s="125"/>
      <c r="H85" s="125"/>
      <c r="I85" s="125"/>
      <c r="J85" s="125"/>
      <c r="K85" s="125"/>
      <c r="L85" s="125"/>
      <c r="M85" s="125"/>
      <c r="N85" s="125"/>
      <c r="O85" s="125"/>
      <c r="P85" s="218"/>
      <c r="Q85" s="44"/>
      <c r="R85" s="121"/>
      <c r="S85" s="125"/>
      <c r="T85" s="125"/>
      <c r="U85" s="125"/>
      <c r="V85" s="125"/>
      <c r="W85" s="163"/>
      <c r="X85" s="163"/>
      <c r="Y85" s="21"/>
    </row>
    <row r="86" spans="2:25" ht="18" customHeight="1" x14ac:dyDescent="0.3">
      <c r="B86" s="39"/>
      <c r="C86" s="125"/>
      <c r="D86" s="125"/>
      <c r="E86" s="137"/>
      <c r="F86" s="125"/>
      <c r="G86" s="125"/>
      <c r="H86" s="125"/>
      <c r="I86" s="125"/>
      <c r="J86" s="125"/>
      <c r="K86" s="125"/>
      <c r="L86" s="125"/>
      <c r="M86" s="125"/>
      <c r="N86" s="125"/>
      <c r="O86" s="125"/>
      <c r="P86" s="218"/>
      <c r="Q86" s="44"/>
      <c r="R86" s="121"/>
      <c r="S86" s="125"/>
      <c r="T86" s="125"/>
      <c r="U86" s="125"/>
      <c r="V86" s="125"/>
      <c r="W86" s="163"/>
      <c r="X86" s="163"/>
      <c r="Y86" s="21"/>
    </row>
    <row r="87" spans="2:25" ht="18" customHeight="1" x14ac:dyDescent="0.3">
      <c r="B87" s="39"/>
      <c r="C87" s="125"/>
      <c r="D87" s="130"/>
      <c r="E87" s="137"/>
      <c r="F87" s="125"/>
      <c r="G87" s="125"/>
      <c r="H87" s="125"/>
      <c r="I87" s="125"/>
      <c r="J87" s="125"/>
      <c r="K87" s="125"/>
      <c r="L87" s="125"/>
      <c r="M87" s="125"/>
      <c r="N87" s="125"/>
      <c r="O87" s="125"/>
      <c r="P87" s="218"/>
      <c r="Q87" s="44"/>
      <c r="R87" s="121"/>
      <c r="S87" s="125"/>
      <c r="T87" s="125"/>
      <c r="U87" s="125"/>
      <c r="V87" s="125"/>
      <c r="W87" s="163"/>
      <c r="X87" s="163"/>
      <c r="Y87" s="21"/>
    </row>
    <row r="88" spans="2:25" ht="18" customHeight="1" x14ac:dyDescent="0.3">
      <c r="B88" s="39"/>
      <c r="C88" s="126"/>
      <c r="D88" s="126"/>
      <c r="E88" s="138"/>
      <c r="F88" s="126"/>
      <c r="G88" s="126"/>
      <c r="H88" s="126"/>
      <c r="I88" s="126"/>
      <c r="J88" s="126"/>
      <c r="K88" s="126"/>
      <c r="L88" s="126"/>
      <c r="M88" s="126"/>
      <c r="N88" s="126"/>
      <c r="O88" s="126"/>
      <c r="P88" s="219"/>
      <c r="Q88" s="44"/>
      <c r="R88" s="122"/>
      <c r="S88" s="126"/>
      <c r="T88" s="126"/>
      <c r="U88" s="126"/>
      <c r="V88" s="126"/>
      <c r="W88" s="265"/>
      <c r="X88" s="265"/>
      <c r="Y88" s="21"/>
    </row>
    <row r="89" spans="2:25" ht="18" customHeight="1" x14ac:dyDescent="0.3">
      <c r="B89" s="39"/>
      <c r="C89" s="55"/>
      <c r="D89" s="55"/>
      <c r="E89" s="55"/>
      <c r="F89" s="55"/>
      <c r="G89" s="55"/>
      <c r="H89" s="55"/>
      <c r="I89" s="55"/>
      <c r="J89" s="55"/>
      <c r="K89" s="55"/>
      <c r="L89" s="55"/>
      <c r="M89" s="55"/>
      <c r="N89" s="55"/>
      <c r="O89" s="55"/>
      <c r="P89" s="55"/>
      <c r="Q89" s="55"/>
      <c r="R89" s="55"/>
      <c r="S89" s="55"/>
      <c r="T89" s="55"/>
      <c r="U89" s="55"/>
      <c r="V89" s="55"/>
      <c r="W89" s="55"/>
      <c r="X89" s="55"/>
      <c r="Y89" s="21"/>
    </row>
    <row r="90" spans="2:25" ht="14.4" customHeight="1" x14ac:dyDescent="0.3">
      <c r="B90" s="39"/>
      <c r="C90" s="520" t="s">
        <v>17</v>
      </c>
      <c r="D90" s="520"/>
      <c r="E90" s="520"/>
      <c r="F90" s="520"/>
      <c r="G90" s="520"/>
      <c r="H90" s="520"/>
      <c r="I90" s="520"/>
      <c r="J90" s="520"/>
      <c r="K90" s="520"/>
      <c r="L90" s="520"/>
      <c r="M90" s="520"/>
      <c r="N90" s="520"/>
      <c r="O90" s="520"/>
      <c r="P90" s="520"/>
      <c r="Q90" s="520"/>
      <c r="R90" s="520"/>
      <c r="S90" s="520"/>
      <c r="T90" s="520"/>
      <c r="U90" s="520"/>
      <c r="V90" s="520"/>
      <c r="W90" s="520"/>
      <c r="X90" s="520"/>
      <c r="Y90" s="21"/>
    </row>
    <row r="91" spans="2:25" ht="19.95" customHeight="1" x14ac:dyDescent="0.3">
      <c r="B91" s="39"/>
      <c r="C91" s="520"/>
      <c r="D91" s="520"/>
      <c r="E91" s="520"/>
      <c r="F91" s="520"/>
      <c r="G91" s="520"/>
      <c r="H91" s="520"/>
      <c r="I91" s="520"/>
      <c r="J91" s="520"/>
      <c r="K91" s="520"/>
      <c r="L91" s="520"/>
      <c r="M91" s="520"/>
      <c r="N91" s="520"/>
      <c r="O91" s="520"/>
      <c r="P91" s="520"/>
      <c r="Q91" s="520"/>
      <c r="R91" s="520"/>
      <c r="S91" s="520"/>
      <c r="T91" s="520"/>
      <c r="U91" s="520"/>
      <c r="V91" s="520"/>
      <c r="W91" s="520"/>
      <c r="X91" s="520"/>
      <c r="Y91" s="21"/>
    </row>
    <row r="92" spans="2:25" ht="18" customHeight="1" x14ac:dyDescent="0.3">
      <c r="B92" s="39"/>
      <c r="C92" s="520"/>
      <c r="D92" s="520"/>
      <c r="E92" s="520"/>
      <c r="F92" s="520"/>
      <c r="G92" s="520"/>
      <c r="H92" s="520"/>
      <c r="I92" s="520"/>
      <c r="J92" s="520"/>
      <c r="K92" s="520"/>
      <c r="L92" s="520"/>
      <c r="M92" s="520"/>
      <c r="N92" s="520"/>
      <c r="O92" s="520"/>
      <c r="P92" s="520"/>
      <c r="Q92" s="520"/>
      <c r="R92" s="520"/>
      <c r="S92" s="520"/>
      <c r="T92" s="520"/>
      <c r="U92" s="520"/>
      <c r="V92" s="520"/>
      <c r="W92" s="520"/>
      <c r="X92" s="520"/>
      <c r="Y92" s="21"/>
    </row>
    <row r="93" spans="2:25" ht="18" customHeight="1" x14ac:dyDescent="0.3">
      <c r="B93" s="68"/>
      <c r="C93" s="69"/>
      <c r="D93" s="69"/>
      <c r="E93" s="69"/>
      <c r="F93" s="69"/>
      <c r="G93" s="69"/>
      <c r="H93" s="69"/>
      <c r="I93" s="69"/>
      <c r="J93" s="69"/>
      <c r="K93" s="69"/>
      <c r="L93" s="69"/>
      <c r="M93" s="69"/>
      <c r="N93" s="69"/>
      <c r="O93" s="69"/>
      <c r="P93" s="69"/>
      <c r="Q93" s="69"/>
      <c r="R93" s="69"/>
      <c r="S93" s="69"/>
      <c r="T93" s="69"/>
      <c r="U93" s="69"/>
      <c r="V93" s="69"/>
      <c r="W93" s="69"/>
      <c r="X93" s="69"/>
      <c r="Y93" s="28"/>
    </row>
    <row r="94" spans="2:25" ht="18" customHeight="1" x14ac:dyDescent="0.3">
      <c r="C94" s="55"/>
      <c r="D94" s="55"/>
      <c r="E94" s="55"/>
      <c r="F94" s="55"/>
      <c r="G94" s="55"/>
      <c r="H94" s="55"/>
      <c r="I94" s="55"/>
      <c r="J94" s="55"/>
      <c r="K94" s="55"/>
      <c r="L94" s="55"/>
      <c r="M94" s="55"/>
      <c r="N94" s="55"/>
      <c r="O94" s="55"/>
      <c r="P94" s="55"/>
      <c r="Q94" s="55"/>
      <c r="R94" s="55"/>
      <c r="S94" s="55"/>
      <c r="T94" s="55"/>
      <c r="U94" s="55"/>
      <c r="V94" s="55"/>
      <c r="W94" s="55"/>
      <c r="X94" s="55"/>
    </row>
    <row r="95" spans="2:25" ht="18" customHeight="1" x14ac:dyDescent="0.3">
      <c r="C95" s="55"/>
      <c r="E95" s="29"/>
      <c r="F95" s="29"/>
      <c r="G95" s="29"/>
      <c r="H95" s="29"/>
      <c r="I95" s="55"/>
      <c r="J95" s="55"/>
      <c r="K95" s="55"/>
      <c r="L95" s="55"/>
      <c r="M95" s="55"/>
      <c r="N95" s="55"/>
      <c r="O95" s="55"/>
      <c r="P95" s="55"/>
      <c r="Q95" s="55"/>
      <c r="R95" s="55"/>
      <c r="S95" s="55"/>
      <c r="T95" s="55"/>
      <c r="U95" s="55"/>
      <c r="V95" s="55"/>
      <c r="W95" s="55"/>
      <c r="X95" s="55"/>
    </row>
    <row r="96" spans="2:25" x14ac:dyDescent="0.3">
      <c r="C96" s="55"/>
      <c r="D96" s="55"/>
      <c r="E96" s="55"/>
      <c r="F96" s="55"/>
      <c r="G96" s="55"/>
      <c r="H96" s="55"/>
      <c r="I96" s="55"/>
      <c r="J96" s="55"/>
      <c r="K96" s="55"/>
      <c r="L96" s="55"/>
      <c r="M96" s="55"/>
      <c r="N96" s="55"/>
      <c r="O96" s="55"/>
      <c r="P96" s="55"/>
      <c r="Q96" s="55"/>
      <c r="R96" s="55"/>
      <c r="S96" s="55"/>
      <c r="T96" s="55"/>
      <c r="U96" s="55"/>
      <c r="V96" s="55"/>
      <c r="W96" s="55"/>
      <c r="X96" s="55"/>
    </row>
    <row r="97" spans="3:24" x14ac:dyDescent="0.3">
      <c r="C97" s="55"/>
      <c r="D97" s="55"/>
      <c r="E97" s="55"/>
      <c r="F97" s="55"/>
      <c r="G97" s="55"/>
      <c r="H97" s="55"/>
      <c r="I97" s="55"/>
      <c r="J97" s="55"/>
      <c r="K97" s="55"/>
      <c r="L97" s="55"/>
      <c r="M97" s="55"/>
      <c r="N97" s="55"/>
      <c r="O97" s="55"/>
      <c r="P97" s="55"/>
      <c r="Q97" s="55"/>
      <c r="R97" s="55"/>
      <c r="S97" s="55"/>
      <c r="T97" s="55"/>
      <c r="U97" s="55"/>
      <c r="V97" s="55"/>
      <c r="W97" s="55"/>
      <c r="X97" s="55"/>
    </row>
    <row r="98" spans="3:24" x14ac:dyDescent="0.3">
      <c r="C98" s="55"/>
      <c r="D98" s="55"/>
      <c r="E98" s="55"/>
      <c r="F98" s="55"/>
      <c r="G98" s="55"/>
      <c r="H98" s="55"/>
      <c r="I98" s="55"/>
      <c r="J98" s="55"/>
      <c r="K98" s="55"/>
      <c r="L98" s="55"/>
      <c r="M98" s="55"/>
      <c r="N98" s="55"/>
      <c r="O98" s="55"/>
      <c r="P98" s="55"/>
      <c r="Q98" s="55"/>
      <c r="R98" s="55"/>
      <c r="S98" s="55"/>
      <c r="T98" s="55"/>
      <c r="U98" s="55"/>
      <c r="V98" s="55"/>
      <c r="W98" s="55"/>
      <c r="X98" s="55"/>
    </row>
    <row r="99" spans="3:24" x14ac:dyDescent="0.3">
      <c r="C99" s="55"/>
      <c r="D99" s="55"/>
      <c r="E99" s="55"/>
      <c r="F99" s="55"/>
      <c r="G99" s="55"/>
      <c r="H99" s="55"/>
      <c r="I99" s="55"/>
      <c r="J99" s="55"/>
      <c r="K99" s="55"/>
      <c r="L99" s="55"/>
      <c r="M99" s="55"/>
      <c r="N99" s="55"/>
      <c r="O99" s="55"/>
      <c r="P99" s="55"/>
      <c r="Q99" s="55"/>
      <c r="R99" s="55"/>
      <c r="S99" s="55"/>
      <c r="T99" s="55"/>
      <c r="U99" s="55"/>
      <c r="V99" s="55"/>
      <c r="W99" s="55"/>
      <c r="X99" s="55"/>
    </row>
    <row r="100" spans="3:24" x14ac:dyDescent="0.3">
      <c r="C100" s="55"/>
      <c r="D100" s="55"/>
      <c r="E100" s="55"/>
      <c r="F100" s="55"/>
      <c r="G100" s="55"/>
      <c r="H100" s="55"/>
      <c r="I100" s="55"/>
      <c r="J100" s="55"/>
      <c r="K100" s="55"/>
      <c r="L100" s="55"/>
      <c r="M100" s="55"/>
      <c r="N100" s="55"/>
      <c r="O100" s="55"/>
      <c r="P100" s="55"/>
      <c r="Q100" s="55"/>
      <c r="R100" s="55"/>
      <c r="S100" s="55"/>
      <c r="T100" s="55"/>
      <c r="U100" s="55"/>
      <c r="V100" s="55"/>
      <c r="W100" s="55"/>
      <c r="X100" s="55"/>
    </row>
    <row r="101" spans="3:24" x14ac:dyDescent="0.3">
      <c r="C101" s="55"/>
      <c r="D101" s="55"/>
      <c r="E101" s="55"/>
      <c r="F101" s="55"/>
      <c r="G101" s="55"/>
      <c r="H101" s="55"/>
      <c r="I101" s="55"/>
      <c r="J101" s="55"/>
      <c r="K101" s="55"/>
      <c r="L101" s="55"/>
      <c r="M101" s="55"/>
      <c r="N101" s="55"/>
      <c r="O101" s="55"/>
      <c r="P101" s="55"/>
      <c r="Q101" s="55"/>
      <c r="R101" s="55"/>
      <c r="S101" s="55"/>
      <c r="T101" s="55"/>
      <c r="U101" s="55"/>
      <c r="V101" s="55"/>
      <c r="W101" s="55"/>
      <c r="X101" s="55"/>
    </row>
    <row r="102" spans="3:24" x14ac:dyDescent="0.3">
      <c r="C102" s="55"/>
      <c r="D102" s="55"/>
      <c r="E102" s="55"/>
      <c r="F102" s="55"/>
      <c r="G102" s="55"/>
      <c r="H102" s="55"/>
      <c r="I102" s="55"/>
      <c r="J102" s="55"/>
      <c r="K102" s="55"/>
      <c r="L102" s="55"/>
      <c r="M102" s="55"/>
      <c r="N102" s="55"/>
      <c r="O102" s="55"/>
      <c r="P102" s="55"/>
      <c r="Q102" s="55"/>
      <c r="R102" s="55"/>
      <c r="S102" s="55"/>
      <c r="T102" s="55"/>
      <c r="U102" s="55"/>
      <c r="V102" s="55"/>
      <c r="W102" s="55"/>
      <c r="X102" s="55"/>
    </row>
    <row r="103" spans="3:24" x14ac:dyDescent="0.3">
      <c r="C103" s="55"/>
      <c r="D103" s="55"/>
      <c r="E103" s="55"/>
      <c r="F103" s="55"/>
      <c r="G103" s="55"/>
      <c r="H103" s="55"/>
      <c r="I103" s="55"/>
      <c r="J103" s="55"/>
      <c r="K103" s="55"/>
      <c r="L103" s="55"/>
      <c r="M103" s="55"/>
      <c r="N103" s="55"/>
      <c r="O103" s="55"/>
      <c r="P103" s="55"/>
      <c r="Q103" s="55"/>
      <c r="R103" s="55"/>
      <c r="S103" s="55"/>
      <c r="T103" s="55"/>
      <c r="U103" s="55"/>
      <c r="V103" s="55"/>
      <c r="W103" s="55"/>
      <c r="X103" s="55"/>
    </row>
    <row r="104" spans="3:24" x14ac:dyDescent="0.3">
      <c r="C104" s="55"/>
      <c r="D104" s="55"/>
      <c r="E104" s="55"/>
      <c r="F104" s="55"/>
      <c r="G104" s="55"/>
      <c r="H104" s="55"/>
      <c r="I104" s="55"/>
      <c r="J104" s="55"/>
      <c r="K104" s="55"/>
      <c r="L104" s="55"/>
      <c r="M104" s="55"/>
      <c r="N104" s="55"/>
      <c r="O104" s="55"/>
      <c r="P104" s="55"/>
      <c r="Q104" s="55"/>
      <c r="R104" s="55"/>
      <c r="S104" s="55"/>
      <c r="T104" s="55"/>
      <c r="U104" s="55"/>
      <c r="V104" s="55"/>
      <c r="W104" s="55"/>
      <c r="X104" s="55"/>
    </row>
  </sheetData>
  <mergeCells count="24">
    <mergeCell ref="C3:C10"/>
    <mergeCell ref="F15:G15"/>
    <mergeCell ref="V19:V20"/>
    <mergeCell ref="O19:O20"/>
    <mergeCell ref="R19:R20"/>
    <mergeCell ref="S19:S20"/>
    <mergeCell ref="T19:T20"/>
    <mergeCell ref="U19:U20"/>
    <mergeCell ref="C90:X92"/>
    <mergeCell ref="D3:W10"/>
    <mergeCell ref="C12:X13"/>
    <mergeCell ref="C15:D15"/>
    <mergeCell ref="C16:D17"/>
    <mergeCell ref="C19:C20"/>
    <mergeCell ref="D19:D20"/>
    <mergeCell ref="E19:E20"/>
    <mergeCell ref="F19:F20"/>
    <mergeCell ref="W19:W20"/>
    <mergeCell ref="X19:X20"/>
    <mergeCell ref="G19:G20"/>
    <mergeCell ref="H19:H20"/>
    <mergeCell ref="I19:I20"/>
    <mergeCell ref="P19:P20"/>
    <mergeCell ref="F16:G17"/>
  </mergeCells>
  <conditionalFormatting sqref="C12">
    <cfRule type="cellIs" dxfId="291" priority="4" operator="lessThan">
      <formula>0</formula>
    </cfRule>
  </conditionalFormatting>
  <conditionalFormatting sqref="C15">
    <cfRule type="cellIs" dxfId="290" priority="7" operator="lessThan">
      <formula>0</formula>
    </cfRule>
  </conditionalFormatting>
  <conditionalFormatting sqref="D3">
    <cfRule type="cellIs" dxfId="289" priority="5" operator="lessThan">
      <formula>0</formula>
    </cfRule>
  </conditionalFormatting>
  <conditionalFormatting sqref="H15:V15">
    <cfRule type="cellIs" dxfId="288" priority="8" operator="lessThan">
      <formula>0</formula>
    </cfRule>
  </conditionalFormatting>
  <conditionalFormatting sqref="X3:X10">
    <cfRule type="cellIs" dxfId="287" priority="2" operator="lessThan">
      <formula>0</formula>
    </cfRule>
  </conditionalFormatting>
  <conditionalFormatting sqref="F15">
    <cfRule type="cellIs" dxfId="286" priority="1" operator="lessThan">
      <formula>0</formula>
    </cfRule>
  </conditionalFormatting>
  <hyperlinks>
    <hyperlink ref="C90" r:id="rId1" display="This work is licensed under a Creative Commons Attribution-NonCommercial 4.0 International License." xr:uid="{043FF77B-4E18-4707-B4B1-B50FB1B7EE3F}"/>
  </hyperlinks>
  <pageMargins left="0.511811024" right="0.511811024" top="0.78740157499999996" bottom="0.78740157499999996" header="0.31496062000000002" footer="0.31496062000000002"/>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FD8FB-4747-4B58-BC18-F08944620733}">
  <sheetPr codeName="Planilha5"/>
  <dimension ref="B1:BR112"/>
  <sheetViews>
    <sheetView showGridLines="0" zoomScale="70" zoomScaleNormal="70" workbookViewId="0">
      <selection activeCell="C19" sqref="C19:D21"/>
    </sheetView>
  </sheetViews>
  <sheetFormatPr defaultRowHeight="14.4" outlineLevelRow="1" x14ac:dyDescent="0.3"/>
  <cols>
    <col min="1" max="1" width="4.6640625" customWidth="1"/>
    <col min="2" max="2" width="5" style="2" customWidth="1"/>
    <col min="3" max="3" width="25.88671875" style="43" customWidth="1"/>
    <col min="4" max="4" width="22" style="43" customWidth="1"/>
    <col min="5" max="5" width="13.6640625" style="43" bestFit="1" customWidth="1"/>
    <col min="6" max="6" width="48.5546875" style="43" bestFit="1" customWidth="1"/>
    <col min="7" max="8" width="20.77734375" style="43" customWidth="1"/>
    <col min="9" max="9" width="25.21875" style="43" bestFit="1" customWidth="1"/>
    <col min="10" max="10" width="31.109375" style="43" customWidth="1"/>
    <col min="11" max="11" width="28.21875" style="43" bestFit="1" customWidth="1"/>
    <col min="12" max="12" width="28.44140625" style="43" bestFit="1" customWidth="1"/>
    <col min="13" max="13" width="28.44140625" style="43" customWidth="1"/>
    <col min="14" max="14" width="24" style="43" bestFit="1" customWidth="1"/>
    <col min="15" max="16" width="24" style="43" customWidth="1"/>
    <col min="17" max="17" width="29.5546875" style="43" bestFit="1" customWidth="1"/>
    <col min="18" max="18" width="24.6640625" style="43" bestFit="1" customWidth="1"/>
    <col min="19" max="19" width="52.21875" style="43" customWidth="1"/>
    <col min="21" max="21" width="29.77734375" customWidth="1"/>
    <col min="22" max="22" width="16" customWidth="1"/>
    <col min="23" max="23" width="14.44140625" customWidth="1"/>
    <col min="24" max="24" width="24.44140625" bestFit="1" customWidth="1"/>
    <col min="25" max="25" width="20.33203125" customWidth="1"/>
    <col min="27" max="27" width="23.21875" customWidth="1"/>
    <col min="28" max="28" width="16.88671875" customWidth="1"/>
    <col min="29" max="29" width="16.77734375" customWidth="1"/>
    <col min="30" max="30" width="27.77734375" customWidth="1"/>
    <col min="31" max="31" width="24.33203125" customWidth="1"/>
    <col min="32" max="32" width="16.33203125" bestFit="1" customWidth="1"/>
    <col min="34" max="34" width="27.109375" style="1" customWidth="1"/>
    <col min="35" max="35" width="17.88671875" style="1" bestFit="1" customWidth="1"/>
    <col min="36" max="36" width="24.5546875" style="1" customWidth="1"/>
    <col min="38" max="38" width="15.6640625" customWidth="1"/>
    <col min="39" max="39" width="32.21875" bestFit="1" customWidth="1"/>
    <col min="40" max="40" width="14.21875" customWidth="1"/>
    <col min="41" max="41" width="6.5546875" customWidth="1"/>
    <col min="42" max="42" width="62" bestFit="1" customWidth="1"/>
    <col min="43" max="43" width="17.21875" customWidth="1"/>
    <col min="44" max="44" width="21.77734375" customWidth="1"/>
    <col min="45" max="45" width="19.33203125" customWidth="1"/>
    <col min="46" max="46" width="20.6640625" customWidth="1"/>
    <col min="48" max="49" width="37.88671875" style="1" customWidth="1"/>
    <col min="50" max="50" width="45.77734375" style="1" bestFit="1" customWidth="1"/>
    <col min="51" max="52" width="37.88671875" style="1" customWidth="1"/>
    <col min="53" max="53" width="15.33203125" style="1" customWidth="1"/>
    <col min="54" max="54" width="25.109375" style="1" customWidth="1"/>
    <col min="55" max="55" width="13.88671875" style="2" customWidth="1"/>
    <col min="70" max="70" width="5.21875" customWidth="1"/>
  </cols>
  <sheetData>
    <row r="1" spans="2:70" ht="18.600000000000001" customHeight="1" x14ac:dyDescent="0.3"/>
    <row r="2" spans="2:70" ht="16.8" customHeight="1" x14ac:dyDescent="0.3">
      <c r="B2" s="49"/>
      <c r="C2" s="23"/>
      <c r="D2" s="18"/>
      <c r="E2" s="18"/>
      <c r="F2" s="18"/>
      <c r="G2" s="18"/>
      <c r="H2" s="18"/>
      <c r="I2" s="18"/>
      <c r="J2" s="18"/>
      <c r="K2" s="18"/>
      <c r="L2" s="18"/>
      <c r="M2" s="18"/>
      <c r="N2" s="17"/>
      <c r="O2" s="17"/>
      <c r="P2" s="17"/>
      <c r="Q2" s="18"/>
      <c r="R2" s="18"/>
      <c r="S2" s="18"/>
      <c r="T2" s="18"/>
      <c r="U2" s="18"/>
      <c r="V2" s="18"/>
      <c r="W2" s="18"/>
      <c r="X2" s="18"/>
      <c r="Y2" s="18"/>
      <c r="Z2" s="18"/>
      <c r="AA2" s="18"/>
      <c r="AB2" s="18"/>
      <c r="AC2" s="18"/>
      <c r="AD2" s="18"/>
      <c r="AE2" s="18"/>
      <c r="AF2" s="18"/>
      <c r="AG2" s="18"/>
      <c r="AH2" s="17"/>
      <c r="AI2" s="17"/>
      <c r="AJ2" s="17"/>
      <c r="AK2" s="18"/>
      <c r="AL2" s="18"/>
      <c r="AM2" s="18"/>
      <c r="AN2" s="18"/>
      <c r="AO2" s="18"/>
      <c r="AP2" s="18"/>
      <c r="AQ2" s="18"/>
      <c r="AR2" s="18"/>
      <c r="AS2" s="18"/>
      <c r="AT2" s="18"/>
      <c r="AU2" s="18"/>
      <c r="AV2" s="17"/>
      <c r="AW2" s="17"/>
      <c r="AX2" s="17"/>
      <c r="AY2" s="17"/>
      <c r="AZ2" s="17"/>
      <c r="BA2" s="17"/>
      <c r="BB2" s="17"/>
      <c r="BC2" s="67"/>
      <c r="BD2" s="18"/>
      <c r="BE2" s="18"/>
      <c r="BF2" s="18"/>
      <c r="BG2" s="18"/>
      <c r="BH2" s="18"/>
      <c r="BI2" s="18"/>
      <c r="BJ2" s="18"/>
      <c r="BK2" s="18"/>
      <c r="BL2" s="18"/>
      <c r="BM2" s="18"/>
      <c r="BN2" s="18"/>
      <c r="BO2" s="18"/>
      <c r="BP2" s="18"/>
      <c r="BQ2" s="18"/>
      <c r="BR2" s="50"/>
    </row>
    <row r="3" spans="2:70" ht="13.95" customHeight="1" outlineLevel="1" x14ac:dyDescent="0.3">
      <c r="B3" s="22"/>
      <c r="C3" s="525" t="e" vm="7">
        <v>#VALUE!</v>
      </c>
      <c r="D3" s="526"/>
      <c r="E3" s="527"/>
      <c r="F3" s="534" t="s">
        <v>16</v>
      </c>
      <c r="G3" s="516"/>
      <c r="H3" s="516"/>
      <c r="I3" s="516"/>
      <c r="J3" s="516"/>
      <c r="K3" s="516"/>
      <c r="L3" s="516"/>
      <c r="M3" s="516"/>
      <c r="N3" s="516"/>
      <c r="O3" s="516"/>
      <c r="P3" s="516"/>
      <c r="Q3" s="516"/>
      <c r="R3" s="516"/>
      <c r="S3" s="516"/>
      <c r="T3" s="516"/>
      <c r="U3" s="516"/>
      <c r="V3" s="516"/>
      <c r="W3" s="516"/>
      <c r="X3" s="516"/>
      <c r="Y3" s="516"/>
      <c r="Z3" s="516"/>
      <c r="AA3" s="516"/>
      <c r="AB3" s="516"/>
      <c r="AC3" s="516"/>
      <c r="AD3" s="516"/>
      <c r="AE3" s="516"/>
      <c r="AF3" s="516"/>
      <c r="AG3" s="516"/>
      <c r="AH3" s="516"/>
      <c r="AI3" s="516"/>
      <c r="AJ3" s="516"/>
      <c r="AK3" s="516"/>
      <c r="AL3" s="516"/>
      <c r="AM3" s="516"/>
      <c r="AN3" s="516"/>
      <c r="AO3" s="516"/>
      <c r="AP3" s="516"/>
      <c r="AQ3" s="516"/>
      <c r="AR3" s="516"/>
      <c r="AS3" s="516"/>
      <c r="AT3" s="516"/>
      <c r="AU3" s="516"/>
      <c r="AV3" s="516"/>
      <c r="AW3" s="516"/>
      <c r="AX3" s="516"/>
      <c r="AY3" s="516"/>
      <c r="AZ3" s="516"/>
      <c r="BA3" s="516"/>
      <c r="BB3" s="516"/>
      <c r="BC3" s="516"/>
      <c r="BD3" s="516"/>
      <c r="BE3" s="516"/>
      <c r="BF3" s="516"/>
      <c r="BG3" s="516"/>
      <c r="BH3" s="516"/>
      <c r="BI3" s="516"/>
      <c r="BJ3" s="516"/>
      <c r="BK3" s="516"/>
      <c r="BL3" s="516"/>
      <c r="BM3" s="516"/>
      <c r="BN3" s="535"/>
      <c r="BO3" s="540" t="s">
        <v>10</v>
      </c>
      <c r="BP3" s="541"/>
      <c r="BQ3" s="542"/>
      <c r="BR3" s="16"/>
    </row>
    <row r="4" spans="2:70" ht="19.8" customHeight="1" outlineLevel="1" x14ac:dyDescent="0.3">
      <c r="B4" s="22"/>
      <c r="C4" s="528"/>
      <c r="D4" s="529"/>
      <c r="E4" s="530"/>
      <c r="F4" s="536"/>
      <c r="G4" s="517"/>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K4" s="517"/>
      <c r="AL4" s="517"/>
      <c r="AM4" s="517"/>
      <c r="AN4" s="517"/>
      <c r="AO4" s="517"/>
      <c r="AP4" s="517"/>
      <c r="AQ4" s="517"/>
      <c r="AR4" s="517"/>
      <c r="AS4" s="517"/>
      <c r="AT4" s="517"/>
      <c r="AU4" s="517"/>
      <c r="AV4" s="517"/>
      <c r="AW4" s="517"/>
      <c r="AX4" s="517"/>
      <c r="AY4" s="517"/>
      <c r="AZ4" s="517"/>
      <c r="BA4" s="517"/>
      <c r="BB4" s="517"/>
      <c r="BC4" s="517"/>
      <c r="BD4" s="517"/>
      <c r="BE4" s="517"/>
      <c r="BF4" s="517"/>
      <c r="BG4" s="517"/>
      <c r="BH4" s="517"/>
      <c r="BI4" s="517"/>
      <c r="BJ4" s="517"/>
      <c r="BK4" s="517"/>
      <c r="BL4" s="517"/>
      <c r="BM4" s="517"/>
      <c r="BN4" s="537"/>
      <c r="BO4" s="543" t="s">
        <v>15</v>
      </c>
      <c r="BP4" s="544"/>
      <c r="BQ4" s="545"/>
      <c r="BR4" s="16"/>
    </row>
    <row r="5" spans="2:70" ht="13.95" customHeight="1" outlineLevel="1" x14ac:dyDescent="0.3">
      <c r="B5" s="22"/>
      <c r="C5" s="528"/>
      <c r="D5" s="529"/>
      <c r="E5" s="530"/>
      <c r="F5" s="536"/>
      <c r="G5" s="517"/>
      <c r="H5" s="517"/>
      <c r="I5" s="517"/>
      <c r="J5" s="517"/>
      <c r="K5" s="517"/>
      <c r="L5" s="517"/>
      <c r="M5" s="517"/>
      <c r="N5" s="517"/>
      <c r="O5" s="517"/>
      <c r="P5" s="517"/>
      <c r="Q5" s="517"/>
      <c r="R5" s="517"/>
      <c r="S5" s="517"/>
      <c r="T5" s="517"/>
      <c r="U5" s="517"/>
      <c r="V5" s="517"/>
      <c r="W5" s="517"/>
      <c r="X5" s="517"/>
      <c r="Y5" s="517"/>
      <c r="Z5" s="517"/>
      <c r="AA5" s="517"/>
      <c r="AB5" s="517"/>
      <c r="AC5" s="517"/>
      <c r="AD5" s="517"/>
      <c r="AE5" s="517"/>
      <c r="AF5" s="517"/>
      <c r="AG5" s="517"/>
      <c r="AH5" s="517"/>
      <c r="AI5" s="517"/>
      <c r="AJ5" s="517"/>
      <c r="AK5" s="517"/>
      <c r="AL5" s="517"/>
      <c r="AM5" s="517"/>
      <c r="AN5" s="517"/>
      <c r="AO5" s="517"/>
      <c r="AP5" s="517"/>
      <c r="AQ5" s="517"/>
      <c r="AR5" s="517"/>
      <c r="AS5" s="517"/>
      <c r="AT5" s="517"/>
      <c r="AU5" s="517"/>
      <c r="AV5" s="517"/>
      <c r="AW5" s="517"/>
      <c r="AX5" s="517"/>
      <c r="AY5" s="517"/>
      <c r="AZ5" s="517"/>
      <c r="BA5" s="517"/>
      <c r="BB5" s="517"/>
      <c r="BC5" s="517"/>
      <c r="BD5" s="517"/>
      <c r="BE5" s="517"/>
      <c r="BF5" s="517"/>
      <c r="BG5" s="517"/>
      <c r="BH5" s="517"/>
      <c r="BI5" s="517"/>
      <c r="BJ5" s="517"/>
      <c r="BK5" s="517"/>
      <c r="BL5" s="517"/>
      <c r="BM5" s="517"/>
      <c r="BN5" s="537"/>
      <c r="BO5" s="540" t="s">
        <v>11</v>
      </c>
      <c r="BP5" s="541"/>
      <c r="BQ5" s="542"/>
      <c r="BR5" s="16"/>
    </row>
    <row r="6" spans="2:70" ht="16.8" customHeight="1" outlineLevel="1" x14ac:dyDescent="0.3">
      <c r="B6" s="22"/>
      <c r="C6" s="528"/>
      <c r="D6" s="529"/>
      <c r="E6" s="530"/>
      <c r="F6" s="536"/>
      <c r="G6" s="517"/>
      <c r="H6" s="517"/>
      <c r="I6" s="517"/>
      <c r="J6" s="517"/>
      <c r="K6" s="517"/>
      <c r="L6" s="517"/>
      <c r="M6" s="517"/>
      <c r="N6" s="517"/>
      <c r="O6" s="517"/>
      <c r="P6" s="517"/>
      <c r="Q6" s="517"/>
      <c r="R6" s="517"/>
      <c r="S6" s="517"/>
      <c r="T6" s="517"/>
      <c r="U6" s="517"/>
      <c r="V6" s="517"/>
      <c r="W6" s="517"/>
      <c r="X6" s="517"/>
      <c r="Y6" s="517"/>
      <c r="Z6" s="517"/>
      <c r="AA6" s="517"/>
      <c r="AB6" s="517"/>
      <c r="AC6" s="517"/>
      <c r="AD6" s="517"/>
      <c r="AE6" s="517"/>
      <c r="AF6" s="517"/>
      <c r="AG6" s="517"/>
      <c r="AH6" s="517"/>
      <c r="AI6" s="517"/>
      <c r="AJ6" s="517"/>
      <c r="AK6" s="517"/>
      <c r="AL6" s="517"/>
      <c r="AM6" s="517"/>
      <c r="AN6" s="517"/>
      <c r="AO6" s="517"/>
      <c r="AP6" s="517"/>
      <c r="AQ6" s="517"/>
      <c r="AR6" s="517"/>
      <c r="AS6" s="517"/>
      <c r="AT6" s="517"/>
      <c r="AU6" s="517"/>
      <c r="AV6" s="517"/>
      <c r="AW6" s="517"/>
      <c r="AX6" s="517"/>
      <c r="AY6" s="517"/>
      <c r="AZ6" s="517"/>
      <c r="BA6" s="517"/>
      <c r="BB6" s="517"/>
      <c r="BC6" s="517"/>
      <c r="BD6" s="517"/>
      <c r="BE6" s="517"/>
      <c r="BF6" s="517"/>
      <c r="BG6" s="517"/>
      <c r="BH6" s="517"/>
      <c r="BI6" s="517"/>
      <c r="BJ6" s="517"/>
      <c r="BK6" s="517"/>
      <c r="BL6" s="517"/>
      <c r="BM6" s="517"/>
      <c r="BN6" s="537"/>
      <c r="BO6" s="543" t="s">
        <v>12</v>
      </c>
      <c r="BP6" s="544"/>
      <c r="BQ6" s="545"/>
      <c r="BR6" s="16"/>
    </row>
    <row r="7" spans="2:70" ht="13.95" customHeight="1" outlineLevel="1" x14ac:dyDescent="0.3">
      <c r="B7" s="22"/>
      <c r="C7" s="528"/>
      <c r="D7" s="529"/>
      <c r="E7" s="530"/>
      <c r="F7" s="536"/>
      <c r="G7" s="517"/>
      <c r="H7" s="517"/>
      <c r="I7" s="517"/>
      <c r="J7" s="517"/>
      <c r="K7" s="517"/>
      <c r="L7" s="517"/>
      <c r="M7" s="517"/>
      <c r="N7" s="517"/>
      <c r="O7" s="517"/>
      <c r="P7" s="517"/>
      <c r="Q7" s="517"/>
      <c r="R7" s="517"/>
      <c r="S7" s="517"/>
      <c r="T7" s="517"/>
      <c r="U7" s="517"/>
      <c r="V7" s="517"/>
      <c r="W7" s="517"/>
      <c r="X7" s="517"/>
      <c r="Y7" s="517"/>
      <c r="Z7" s="517"/>
      <c r="AA7" s="517"/>
      <c r="AB7" s="517"/>
      <c r="AC7" s="517"/>
      <c r="AD7" s="517"/>
      <c r="AE7" s="517"/>
      <c r="AF7" s="517"/>
      <c r="AG7" s="517"/>
      <c r="AH7" s="517"/>
      <c r="AI7" s="517"/>
      <c r="AJ7" s="517"/>
      <c r="AK7" s="517"/>
      <c r="AL7" s="517"/>
      <c r="AM7" s="517"/>
      <c r="AN7" s="517"/>
      <c r="AO7" s="517"/>
      <c r="AP7" s="517"/>
      <c r="AQ7" s="517"/>
      <c r="AR7" s="517"/>
      <c r="AS7" s="517"/>
      <c r="AT7" s="517"/>
      <c r="AU7" s="517"/>
      <c r="AV7" s="517"/>
      <c r="AW7" s="517"/>
      <c r="AX7" s="517"/>
      <c r="AY7" s="517"/>
      <c r="AZ7" s="517"/>
      <c r="BA7" s="517"/>
      <c r="BB7" s="517"/>
      <c r="BC7" s="517"/>
      <c r="BD7" s="517"/>
      <c r="BE7" s="517"/>
      <c r="BF7" s="517"/>
      <c r="BG7" s="517"/>
      <c r="BH7" s="517"/>
      <c r="BI7" s="517"/>
      <c r="BJ7" s="517"/>
      <c r="BK7" s="517"/>
      <c r="BL7" s="517"/>
      <c r="BM7" s="517"/>
      <c r="BN7" s="537"/>
      <c r="BO7" s="540" t="s">
        <v>13</v>
      </c>
      <c r="BP7" s="541"/>
      <c r="BQ7" s="542"/>
      <c r="BR7" s="16"/>
    </row>
    <row r="8" spans="2:70" ht="16.8" customHeight="1" outlineLevel="1" x14ac:dyDescent="0.3">
      <c r="B8" s="22"/>
      <c r="C8" s="528"/>
      <c r="D8" s="529"/>
      <c r="E8" s="530"/>
      <c r="F8" s="536"/>
      <c r="G8" s="517"/>
      <c r="H8" s="517"/>
      <c r="I8" s="517"/>
      <c r="J8" s="517"/>
      <c r="K8" s="517"/>
      <c r="L8" s="517"/>
      <c r="M8" s="517"/>
      <c r="N8" s="517"/>
      <c r="O8" s="517"/>
      <c r="P8" s="517"/>
      <c r="Q8" s="517"/>
      <c r="R8" s="517"/>
      <c r="S8" s="517"/>
      <c r="T8" s="517"/>
      <c r="U8" s="517"/>
      <c r="V8" s="517"/>
      <c r="W8" s="517"/>
      <c r="X8" s="517"/>
      <c r="Y8" s="517"/>
      <c r="Z8" s="517"/>
      <c r="AA8" s="517"/>
      <c r="AB8" s="517"/>
      <c r="AC8" s="517"/>
      <c r="AD8" s="517"/>
      <c r="AE8" s="517"/>
      <c r="AF8" s="517"/>
      <c r="AG8" s="517"/>
      <c r="AH8" s="517"/>
      <c r="AI8" s="517"/>
      <c r="AJ8" s="517"/>
      <c r="AK8" s="517"/>
      <c r="AL8" s="517"/>
      <c r="AM8" s="517"/>
      <c r="AN8" s="517"/>
      <c r="AO8" s="517"/>
      <c r="AP8" s="517"/>
      <c r="AQ8" s="517"/>
      <c r="AR8" s="517"/>
      <c r="AS8" s="517"/>
      <c r="AT8" s="517"/>
      <c r="AU8" s="517"/>
      <c r="AV8" s="517"/>
      <c r="AW8" s="517"/>
      <c r="AX8" s="517"/>
      <c r="AY8" s="517"/>
      <c r="AZ8" s="517"/>
      <c r="BA8" s="517"/>
      <c r="BB8" s="517"/>
      <c r="BC8" s="517"/>
      <c r="BD8" s="517"/>
      <c r="BE8" s="517"/>
      <c r="BF8" s="517"/>
      <c r="BG8" s="517"/>
      <c r="BH8" s="517"/>
      <c r="BI8" s="517"/>
      <c r="BJ8" s="517"/>
      <c r="BK8" s="517"/>
      <c r="BL8" s="517"/>
      <c r="BM8" s="517"/>
      <c r="BN8" s="537"/>
      <c r="BO8" s="546">
        <v>45709</v>
      </c>
      <c r="BP8" s="547"/>
      <c r="BQ8" s="548"/>
      <c r="BR8" s="16"/>
    </row>
    <row r="9" spans="2:70" ht="13.95" customHeight="1" outlineLevel="1" x14ac:dyDescent="0.3">
      <c r="B9" s="22"/>
      <c r="C9" s="528"/>
      <c r="D9" s="529"/>
      <c r="E9" s="530"/>
      <c r="F9" s="536"/>
      <c r="G9" s="517"/>
      <c r="H9" s="517"/>
      <c r="I9" s="517"/>
      <c r="J9" s="517"/>
      <c r="K9" s="517"/>
      <c r="L9" s="517"/>
      <c r="M9" s="517"/>
      <c r="N9" s="517"/>
      <c r="O9" s="517"/>
      <c r="P9" s="517"/>
      <c r="Q9" s="517"/>
      <c r="R9" s="517"/>
      <c r="S9" s="517"/>
      <c r="T9" s="517"/>
      <c r="U9" s="517"/>
      <c r="V9" s="517"/>
      <c r="W9" s="517"/>
      <c r="X9" s="517"/>
      <c r="Y9" s="517"/>
      <c r="Z9" s="517"/>
      <c r="AA9" s="517"/>
      <c r="AB9" s="517"/>
      <c r="AC9" s="517"/>
      <c r="AD9" s="517"/>
      <c r="AE9" s="517"/>
      <c r="AF9" s="517"/>
      <c r="AG9" s="517"/>
      <c r="AH9" s="517"/>
      <c r="AI9" s="517"/>
      <c r="AJ9" s="517"/>
      <c r="AK9" s="517"/>
      <c r="AL9" s="517"/>
      <c r="AM9" s="517"/>
      <c r="AN9" s="517"/>
      <c r="AO9" s="517"/>
      <c r="AP9" s="517"/>
      <c r="AQ9" s="517"/>
      <c r="AR9" s="517"/>
      <c r="AS9" s="517"/>
      <c r="AT9" s="517"/>
      <c r="AU9" s="517"/>
      <c r="AV9" s="517"/>
      <c r="AW9" s="517"/>
      <c r="AX9" s="517"/>
      <c r="AY9" s="517"/>
      <c r="AZ9" s="517"/>
      <c r="BA9" s="517"/>
      <c r="BB9" s="517"/>
      <c r="BC9" s="517"/>
      <c r="BD9" s="517"/>
      <c r="BE9" s="517"/>
      <c r="BF9" s="517"/>
      <c r="BG9" s="517"/>
      <c r="BH9" s="517"/>
      <c r="BI9" s="517"/>
      <c r="BJ9" s="517"/>
      <c r="BK9" s="517"/>
      <c r="BL9" s="517"/>
      <c r="BM9" s="517"/>
      <c r="BN9" s="537"/>
      <c r="BO9" s="540" t="s">
        <v>14</v>
      </c>
      <c r="BP9" s="541"/>
      <c r="BQ9" s="542"/>
      <c r="BR9" s="16"/>
    </row>
    <row r="10" spans="2:70" ht="21.6" customHeight="1" outlineLevel="1" x14ac:dyDescent="0.3">
      <c r="B10" s="22"/>
      <c r="C10" s="531"/>
      <c r="D10" s="532"/>
      <c r="E10" s="533"/>
      <c r="F10" s="538"/>
      <c r="G10" s="518"/>
      <c r="H10" s="518"/>
      <c r="I10" s="518"/>
      <c r="J10" s="518"/>
      <c r="K10" s="518"/>
      <c r="L10" s="518"/>
      <c r="M10" s="518"/>
      <c r="N10" s="518"/>
      <c r="O10" s="518"/>
      <c r="P10" s="518"/>
      <c r="Q10" s="518"/>
      <c r="R10" s="518"/>
      <c r="S10" s="518"/>
      <c r="T10" s="518"/>
      <c r="U10" s="518"/>
      <c r="V10" s="518"/>
      <c r="W10" s="518"/>
      <c r="X10" s="518"/>
      <c r="Y10" s="518"/>
      <c r="Z10" s="518"/>
      <c r="AA10" s="518"/>
      <c r="AB10" s="518"/>
      <c r="AC10" s="518"/>
      <c r="AD10" s="518"/>
      <c r="AE10" s="518"/>
      <c r="AF10" s="518"/>
      <c r="AG10" s="518"/>
      <c r="AH10" s="518"/>
      <c r="AI10" s="518"/>
      <c r="AJ10" s="518"/>
      <c r="AK10" s="518"/>
      <c r="AL10" s="518"/>
      <c r="AM10" s="518"/>
      <c r="AN10" s="518"/>
      <c r="AO10" s="518"/>
      <c r="AP10" s="518"/>
      <c r="AQ10" s="518"/>
      <c r="AR10" s="518"/>
      <c r="AS10" s="518"/>
      <c r="AT10" s="518"/>
      <c r="AU10" s="518"/>
      <c r="AV10" s="518"/>
      <c r="AW10" s="518"/>
      <c r="AX10" s="518"/>
      <c r="AY10" s="518"/>
      <c r="AZ10" s="518"/>
      <c r="BA10" s="518"/>
      <c r="BB10" s="518"/>
      <c r="BC10" s="518"/>
      <c r="BD10" s="518"/>
      <c r="BE10" s="518"/>
      <c r="BF10" s="518"/>
      <c r="BG10" s="518"/>
      <c r="BH10" s="518"/>
      <c r="BI10" s="518"/>
      <c r="BJ10" s="518"/>
      <c r="BK10" s="518"/>
      <c r="BL10" s="518"/>
      <c r="BM10" s="518"/>
      <c r="BN10" s="539"/>
      <c r="BO10" s="543" t="s">
        <v>215</v>
      </c>
      <c r="BP10" s="544"/>
      <c r="BQ10" s="545"/>
      <c r="BR10" s="16"/>
    </row>
    <row r="11" spans="2:70" outlineLevel="1" x14ac:dyDescent="0.3">
      <c r="B11" s="39"/>
      <c r="BR11" s="21"/>
    </row>
    <row r="12" spans="2:70" ht="14.4" customHeight="1" outlineLevel="1" x14ac:dyDescent="0.3">
      <c r="B12" s="39"/>
      <c r="C12" s="566" t="s">
        <v>214</v>
      </c>
      <c r="D12" s="567"/>
      <c r="E12" s="567"/>
      <c r="F12" s="567"/>
      <c r="G12" s="567"/>
      <c r="H12" s="567"/>
      <c r="I12" s="567"/>
      <c r="J12" s="567"/>
      <c r="K12" s="567"/>
      <c r="L12" s="567"/>
      <c r="M12" s="567"/>
      <c r="N12" s="567"/>
      <c r="O12" s="567"/>
      <c r="P12" s="567"/>
      <c r="Q12" s="567"/>
      <c r="R12" s="567"/>
      <c r="S12" s="567"/>
      <c r="T12" s="567"/>
      <c r="U12" s="567"/>
      <c r="V12" s="567"/>
      <c r="W12" s="567"/>
      <c r="X12" s="567"/>
      <c r="Y12" s="567"/>
      <c r="Z12" s="567"/>
      <c r="AA12" s="567"/>
      <c r="AB12" s="567"/>
      <c r="AC12" s="567"/>
      <c r="AD12" s="567"/>
      <c r="AE12" s="567"/>
      <c r="AF12" s="567"/>
      <c r="AG12" s="567"/>
      <c r="AH12" s="567"/>
      <c r="AI12" s="567"/>
      <c r="AJ12" s="567"/>
      <c r="AK12" s="567"/>
      <c r="AL12" s="567"/>
      <c r="AM12" s="567"/>
      <c r="AN12" s="567"/>
      <c r="AO12" s="567"/>
      <c r="AP12" s="567"/>
      <c r="AQ12" s="567"/>
      <c r="AR12" s="567"/>
      <c r="AS12" s="567"/>
      <c r="AT12" s="567"/>
      <c r="AU12" s="567"/>
      <c r="AV12" s="567"/>
      <c r="AW12" s="567"/>
      <c r="AX12" s="567"/>
      <c r="AY12" s="567"/>
      <c r="AZ12" s="567"/>
      <c r="BA12" s="567"/>
      <c r="BB12" s="567"/>
      <c r="BC12" s="567"/>
      <c r="BD12" s="567"/>
      <c r="BE12" s="567"/>
      <c r="BF12" s="567"/>
      <c r="BG12" s="567"/>
      <c r="BH12" s="567"/>
      <c r="BI12" s="567"/>
      <c r="BJ12" s="567"/>
      <c r="BK12" s="567"/>
      <c r="BL12" s="567"/>
      <c r="BM12" s="567"/>
      <c r="BN12" s="567"/>
      <c r="BO12" s="567"/>
      <c r="BP12" s="567"/>
      <c r="BQ12" s="568"/>
      <c r="BR12" s="21"/>
    </row>
    <row r="13" spans="2:70" ht="14.4" customHeight="1" outlineLevel="1" x14ac:dyDescent="0.3">
      <c r="B13" s="39"/>
      <c r="C13" s="569"/>
      <c r="D13" s="570"/>
      <c r="E13" s="570"/>
      <c r="F13" s="570"/>
      <c r="G13" s="570"/>
      <c r="H13" s="570"/>
      <c r="I13" s="570"/>
      <c r="J13" s="570"/>
      <c r="K13" s="570"/>
      <c r="L13" s="570"/>
      <c r="M13" s="570"/>
      <c r="N13" s="570"/>
      <c r="O13" s="570"/>
      <c r="P13" s="570"/>
      <c r="Q13" s="570"/>
      <c r="R13" s="570"/>
      <c r="S13" s="570"/>
      <c r="T13" s="570"/>
      <c r="U13" s="570"/>
      <c r="V13" s="570"/>
      <c r="W13" s="570"/>
      <c r="X13" s="570"/>
      <c r="Y13" s="570"/>
      <c r="Z13" s="570"/>
      <c r="AA13" s="570"/>
      <c r="AB13" s="570"/>
      <c r="AC13" s="570"/>
      <c r="AD13" s="570"/>
      <c r="AE13" s="570"/>
      <c r="AF13" s="570"/>
      <c r="AG13" s="570"/>
      <c r="AH13" s="570"/>
      <c r="AI13" s="570"/>
      <c r="AJ13" s="570"/>
      <c r="AK13" s="570"/>
      <c r="AL13" s="570"/>
      <c r="AM13" s="570"/>
      <c r="AN13" s="570"/>
      <c r="AO13" s="570"/>
      <c r="AP13" s="570"/>
      <c r="AQ13" s="570"/>
      <c r="AR13" s="570"/>
      <c r="AS13" s="570"/>
      <c r="AT13" s="570"/>
      <c r="AU13" s="570"/>
      <c r="AV13" s="570"/>
      <c r="AW13" s="570"/>
      <c r="AX13" s="570"/>
      <c r="AY13" s="570"/>
      <c r="AZ13" s="570"/>
      <c r="BA13" s="570"/>
      <c r="BB13" s="570"/>
      <c r="BC13" s="570"/>
      <c r="BD13" s="570"/>
      <c r="BE13" s="570"/>
      <c r="BF13" s="570"/>
      <c r="BG13" s="570"/>
      <c r="BH13" s="570"/>
      <c r="BI13" s="570"/>
      <c r="BJ13" s="570"/>
      <c r="BK13" s="570"/>
      <c r="BL13" s="570"/>
      <c r="BM13" s="570"/>
      <c r="BN13" s="570"/>
      <c r="BO13" s="570"/>
      <c r="BP13" s="570"/>
      <c r="BQ13" s="571"/>
      <c r="BR13" s="21"/>
    </row>
    <row r="14" spans="2:70" outlineLevel="1" x14ac:dyDescent="0.3">
      <c r="B14" s="39"/>
      <c r="BR14" s="21"/>
    </row>
    <row r="15" spans="2:70" ht="24.6" customHeight="1" outlineLevel="1" x14ac:dyDescent="0.3">
      <c r="B15" s="39"/>
      <c r="C15" s="510" t="s">
        <v>482</v>
      </c>
      <c r="D15" s="511"/>
      <c r="F15" s="556" t="s">
        <v>211</v>
      </c>
      <c r="G15" s="558"/>
      <c r="H15" s="119"/>
      <c r="BR15" s="21"/>
    </row>
    <row r="16" spans="2:70" ht="18" customHeight="1" outlineLevel="1" x14ac:dyDescent="0.3">
      <c r="B16" s="39"/>
      <c r="C16" s="641" t="s">
        <v>487</v>
      </c>
      <c r="D16" s="642"/>
      <c r="F16" s="64" t="s">
        <v>146</v>
      </c>
      <c r="G16" s="64" t="s">
        <v>180</v>
      </c>
      <c r="H16" s="75"/>
      <c r="BR16" s="21"/>
    </row>
    <row r="17" spans="2:70" ht="18" customHeight="1" outlineLevel="1" x14ac:dyDescent="0.3">
      <c r="B17" s="39"/>
      <c r="C17" s="643"/>
      <c r="D17" s="644"/>
      <c r="F17" s="44" t="s">
        <v>212</v>
      </c>
      <c r="G17" s="92">
        <f>SUM(Q30:Q96)</f>
        <v>0</v>
      </c>
      <c r="H17" s="123"/>
      <c r="BR17" s="21"/>
    </row>
    <row r="18" spans="2:70" ht="18" customHeight="1" outlineLevel="1" x14ac:dyDescent="0.3">
      <c r="B18" s="39"/>
      <c r="F18" s="44" t="s">
        <v>182</v>
      </c>
      <c r="G18" s="92">
        <f>SUM(AI30:AI96)</f>
        <v>0</v>
      </c>
      <c r="H18" s="123"/>
      <c r="BR18" s="21"/>
    </row>
    <row r="19" spans="2:70" ht="24" customHeight="1" outlineLevel="1" x14ac:dyDescent="0.3">
      <c r="B19" s="39"/>
      <c r="C19" s="653" t="s">
        <v>483</v>
      </c>
      <c r="D19" s="653"/>
      <c r="F19" s="44" t="s">
        <v>336</v>
      </c>
      <c r="G19" s="92">
        <f>X29</f>
        <v>0</v>
      </c>
      <c r="H19" s="123"/>
      <c r="BR19" s="21"/>
    </row>
    <row r="20" spans="2:70" ht="18" customHeight="1" outlineLevel="1" x14ac:dyDescent="0.3">
      <c r="B20" s="39"/>
      <c r="C20" s="562"/>
      <c r="D20" s="563"/>
      <c r="F20" s="44" t="s">
        <v>182</v>
      </c>
      <c r="G20" s="92">
        <f>AI29</f>
        <v>0</v>
      </c>
      <c r="H20" s="123"/>
      <c r="BR20" s="21"/>
    </row>
    <row r="21" spans="2:70" ht="18" customHeight="1" outlineLevel="1" x14ac:dyDescent="0.3">
      <c r="B21" s="39"/>
      <c r="C21" s="563"/>
      <c r="D21" s="563"/>
      <c r="F21" s="44" t="s">
        <v>337</v>
      </c>
      <c r="G21" s="92">
        <f>AF29</f>
        <v>0</v>
      </c>
      <c r="H21" s="123"/>
      <c r="BR21" s="21"/>
    </row>
    <row r="22" spans="2:70" ht="18" customHeight="1" outlineLevel="1" x14ac:dyDescent="0.3">
      <c r="B22" s="39"/>
      <c r="F22" s="44" t="s">
        <v>338</v>
      </c>
      <c r="G22" s="92">
        <f>AS29</f>
        <v>0</v>
      </c>
      <c r="H22" s="123"/>
      <c r="BR22" s="21"/>
    </row>
    <row r="23" spans="2:70" ht="18" customHeight="1" outlineLevel="1" x14ac:dyDescent="0.3">
      <c r="B23" s="39"/>
      <c r="F23" s="44" t="s">
        <v>213</v>
      </c>
      <c r="G23" s="92">
        <f>SUM(BB30:BB96)</f>
        <v>0</v>
      </c>
      <c r="H23" s="123"/>
      <c r="BR23" s="21"/>
    </row>
    <row r="24" spans="2:70" ht="18" customHeight="1" outlineLevel="1" x14ac:dyDescent="0.3">
      <c r="B24" s="39"/>
      <c r="F24" s="71" t="s">
        <v>9</v>
      </c>
      <c r="G24" s="93">
        <f>SUM(G17:G23)</f>
        <v>0</v>
      </c>
      <c r="H24" s="161"/>
      <c r="BR24" s="21"/>
    </row>
    <row r="25" spans="2:70" x14ac:dyDescent="0.3">
      <c r="B25" s="39"/>
      <c r="BR25" s="21"/>
    </row>
    <row r="26" spans="2:70" ht="14.4" customHeight="1" x14ac:dyDescent="0.3">
      <c r="B26" s="39"/>
      <c r="C26" s="663" t="s">
        <v>207</v>
      </c>
      <c r="D26" s="664"/>
      <c r="E26" s="664"/>
      <c r="F26" s="664"/>
      <c r="G26" s="664"/>
      <c r="H26" s="664"/>
      <c r="I26" s="664"/>
      <c r="J26" s="664"/>
      <c r="K26" s="664"/>
      <c r="L26" s="664"/>
      <c r="M26" s="664"/>
      <c r="N26" s="664"/>
      <c r="O26" s="664"/>
      <c r="P26" s="664"/>
      <c r="Q26" s="664"/>
      <c r="R26" s="664"/>
      <c r="S26" s="664"/>
      <c r="U26" s="663" t="s">
        <v>326</v>
      </c>
      <c r="V26" s="664"/>
      <c r="W26" s="664"/>
      <c r="X26" s="664"/>
      <c r="Y26" s="664"/>
      <c r="AA26" s="663" t="s">
        <v>176</v>
      </c>
      <c r="AB26" s="664"/>
      <c r="AC26" s="664"/>
      <c r="AD26" s="664"/>
      <c r="AE26" s="664"/>
      <c r="AF26" s="664"/>
      <c r="AH26" s="663" t="s">
        <v>208</v>
      </c>
      <c r="AI26" s="664"/>
      <c r="AJ26" s="664"/>
      <c r="AL26" s="663" t="s">
        <v>209</v>
      </c>
      <c r="AM26" s="664"/>
      <c r="AN26" s="665"/>
      <c r="AO26" s="141"/>
      <c r="AP26" s="663" t="s">
        <v>328</v>
      </c>
      <c r="AQ26" s="664"/>
      <c r="AR26" s="664"/>
      <c r="AS26" s="664"/>
      <c r="AT26" s="664"/>
      <c r="AV26" s="663" t="s">
        <v>210</v>
      </c>
      <c r="AW26" s="664"/>
      <c r="AX26" s="664"/>
      <c r="AY26" s="664"/>
      <c r="AZ26" s="664"/>
      <c r="BA26" s="664"/>
      <c r="BB26" s="664"/>
      <c r="BC26" s="664"/>
      <c r="BE26" s="675" t="s">
        <v>47</v>
      </c>
      <c r="BF26" s="676"/>
      <c r="BG26" s="676"/>
      <c r="BH26" s="676"/>
      <c r="BI26" s="676"/>
      <c r="BJ26" s="676"/>
      <c r="BK26" s="676"/>
      <c r="BL26" s="676"/>
      <c r="BM26" s="676"/>
      <c r="BN26" s="676"/>
      <c r="BO26" s="676"/>
      <c r="BP26" s="676"/>
      <c r="BQ26" s="677"/>
      <c r="BR26" s="21"/>
    </row>
    <row r="27" spans="2:70" ht="14.4" customHeight="1" x14ac:dyDescent="0.3">
      <c r="B27" s="39"/>
      <c r="C27" s="666"/>
      <c r="D27" s="667"/>
      <c r="E27" s="667"/>
      <c r="F27" s="667"/>
      <c r="G27" s="667"/>
      <c r="H27" s="667"/>
      <c r="I27" s="667"/>
      <c r="J27" s="667"/>
      <c r="K27" s="667"/>
      <c r="L27" s="667"/>
      <c r="M27" s="667"/>
      <c r="N27" s="667"/>
      <c r="O27" s="667"/>
      <c r="P27" s="667"/>
      <c r="Q27" s="667"/>
      <c r="R27" s="667"/>
      <c r="S27" s="667"/>
      <c r="U27" s="666"/>
      <c r="V27" s="667"/>
      <c r="W27" s="667"/>
      <c r="X27" s="667"/>
      <c r="Y27" s="667"/>
      <c r="AA27" s="666"/>
      <c r="AB27" s="667"/>
      <c r="AC27" s="667"/>
      <c r="AD27" s="667"/>
      <c r="AE27" s="667"/>
      <c r="AF27" s="667"/>
      <c r="AH27" s="666"/>
      <c r="AI27" s="667"/>
      <c r="AJ27" s="667"/>
      <c r="AL27" s="666"/>
      <c r="AM27" s="667"/>
      <c r="AN27" s="668"/>
      <c r="AO27" s="141"/>
      <c r="AP27" s="666"/>
      <c r="AQ27" s="667"/>
      <c r="AR27" s="667"/>
      <c r="AS27" s="667"/>
      <c r="AT27" s="667"/>
      <c r="AV27" s="666"/>
      <c r="AW27" s="667"/>
      <c r="AX27" s="667"/>
      <c r="AY27" s="667"/>
      <c r="AZ27" s="667"/>
      <c r="BA27" s="667"/>
      <c r="BB27" s="667"/>
      <c r="BC27" s="667"/>
      <c r="BE27" s="678"/>
      <c r="BF27" s="679"/>
      <c r="BG27" s="679"/>
      <c r="BH27" s="679"/>
      <c r="BI27" s="679"/>
      <c r="BJ27" s="679"/>
      <c r="BK27" s="679"/>
      <c r="BL27" s="679"/>
      <c r="BM27" s="679"/>
      <c r="BN27" s="679"/>
      <c r="BO27" s="679"/>
      <c r="BP27" s="679"/>
      <c r="BQ27" s="680"/>
      <c r="BR27" s="21"/>
    </row>
    <row r="28" spans="2:70" ht="18" customHeight="1" x14ac:dyDescent="0.3">
      <c r="B28" s="39"/>
      <c r="C28" s="64" t="s">
        <v>183</v>
      </c>
      <c r="D28" s="64" t="s">
        <v>184</v>
      </c>
      <c r="E28" s="64" t="s">
        <v>185</v>
      </c>
      <c r="F28" s="64" t="s">
        <v>186</v>
      </c>
      <c r="G28" s="64" t="s">
        <v>187</v>
      </c>
      <c r="H28" s="64" t="s">
        <v>179</v>
      </c>
      <c r="I28" s="64" t="s">
        <v>188</v>
      </c>
      <c r="J28" s="64" t="s">
        <v>189</v>
      </c>
      <c r="K28" s="64" t="s">
        <v>190</v>
      </c>
      <c r="L28" s="64" t="s">
        <v>191</v>
      </c>
      <c r="M28" s="64" t="s">
        <v>192</v>
      </c>
      <c r="N28" s="64" t="s">
        <v>290</v>
      </c>
      <c r="O28" s="64" t="s">
        <v>291</v>
      </c>
      <c r="P28" s="64" t="s">
        <v>292</v>
      </c>
      <c r="Q28" s="64" t="s">
        <v>193</v>
      </c>
      <c r="R28" s="64" t="s">
        <v>194</v>
      </c>
      <c r="S28" s="65" t="s">
        <v>195</v>
      </c>
      <c r="U28" s="64" t="s">
        <v>173</v>
      </c>
      <c r="V28" s="64" t="s">
        <v>201</v>
      </c>
      <c r="W28" s="64" t="s">
        <v>174</v>
      </c>
      <c r="X28" s="64" t="s">
        <v>327</v>
      </c>
      <c r="Y28" s="64" t="s">
        <v>195</v>
      </c>
      <c r="AA28" s="64" t="s">
        <v>177</v>
      </c>
      <c r="AB28" s="64" t="s">
        <v>178</v>
      </c>
      <c r="AC28" s="64" t="s">
        <v>179</v>
      </c>
      <c r="AD28" s="64" t="s">
        <v>196</v>
      </c>
      <c r="AE28" s="64" t="s">
        <v>181</v>
      </c>
      <c r="AF28" s="64" t="s">
        <v>180</v>
      </c>
      <c r="AH28" s="64" t="s">
        <v>197</v>
      </c>
      <c r="AI28" s="64" t="s">
        <v>198</v>
      </c>
      <c r="AJ28" s="64" t="s">
        <v>146</v>
      </c>
      <c r="AL28" s="64" t="s">
        <v>199</v>
      </c>
      <c r="AM28" s="64" t="s">
        <v>200</v>
      </c>
      <c r="AN28" s="64" t="s">
        <v>146</v>
      </c>
      <c r="AO28" s="75"/>
      <c r="AP28" s="64" t="s">
        <v>202</v>
      </c>
      <c r="AQ28" s="64" t="s">
        <v>329</v>
      </c>
      <c r="AR28" s="64" t="s">
        <v>203</v>
      </c>
      <c r="AS28" s="64" t="s">
        <v>198</v>
      </c>
      <c r="AT28" s="64" t="s">
        <v>273</v>
      </c>
      <c r="AV28" s="64" t="s">
        <v>202</v>
      </c>
      <c r="AW28" s="64" t="s">
        <v>330</v>
      </c>
      <c r="AX28" s="64" t="s">
        <v>331</v>
      </c>
      <c r="AY28" s="64" t="s">
        <v>332</v>
      </c>
      <c r="AZ28" s="64" t="s">
        <v>333</v>
      </c>
      <c r="BA28" s="64" t="s">
        <v>203</v>
      </c>
      <c r="BB28" s="64" t="s">
        <v>193</v>
      </c>
      <c r="BC28" s="64" t="s">
        <v>204</v>
      </c>
      <c r="BE28" s="678"/>
      <c r="BF28" s="679"/>
      <c r="BG28" s="679"/>
      <c r="BH28" s="679"/>
      <c r="BI28" s="679"/>
      <c r="BJ28" s="679"/>
      <c r="BK28" s="679"/>
      <c r="BL28" s="679"/>
      <c r="BM28" s="679"/>
      <c r="BN28" s="679"/>
      <c r="BO28" s="679"/>
      <c r="BP28" s="679"/>
      <c r="BQ28" s="680"/>
      <c r="BR28" s="21"/>
    </row>
    <row r="29" spans="2:70" ht="18" customHeight="1" x14ac:dyDescent="0.3">
      <c r="B29" s="39"/>
      <c r="C29" s="669"/>
      <c r="D29" s="671"/>
      <c r="E29" s="671"/>
      <c r="F29" s="671"/>
      <c r="G29" s="671"/>
      <c r="H29" s="670"/>
      <c r="I29" s="113">
        <f>SUM(I30:I96)</f>
        <v>0</v>
      </c>
      <c r="J29" s="113">
        <f t="shared" ref="J29:Q29" si="0">SUM(J30:J96)</f>
        <v>0</v>
      </c>
      <c r="K29" s="113">
        <f t="shared" si="0"/>
        <v>0</v>
      </c>
      <c r="L29" s="113">
        <f t="shared" si="0"/>
        <v>0</v>
      </c>
      <c r="M29" s="113">
        <f t="shared" si="0"/>
        <v>0</v>
      </c>
      <c r="N29" s="113">
        <f t="shared" si="0"/>
        <v>0</v>
      </c>
      <c r="O29" s="113" t="e">
        <f>AVERAGE(O30:O96)</f>
        <v>#DIV/0!</v>
      </c>
      <c r="P29" s="97">
        <f>SUM(P30:P96)</f>
        <v>0</v>
      </c>
      <c r="Q29" s="97">
        <f t="shared" si="0"/>
        <v>0</v>
      </c>
      <c r="R29" s="669"/>
      <c r="S29" s="670"/>
      <c r="U29" s="669"/>
      <c r="V29" s="671"/>
      <c r="W29" s="670"/>
      <c r="X29" s="74">
        <f>SUM(X30:X9233)</f>
        <v>0</v>
      </c>
      <c r="Y29" s="74"/>
      <c r="AA29" s="669"/>
      <c r="AB29" s="671"/>
      <c r="AC29" s="671"/>
      <c r="AD29" s="671"/>
      <c r="AE29" s="670"/>
      <c r="AF29" s="139">
        <f>SUM(AF30:AF96)</f>
        <v>0</v>
      </c>
      <c r="AH29" s="140"/>
      <c r="AI29" s="139">
        <f>SUM(AI30:AI96)</f>
        <v>0</v>
      </c>
      <c r="AJ29" s="140"/>
      <c r="AL29" s="140"/>
      <c r="AM29" s="140"/>
      <c r="AN29" s="140"/>
      <c r="AO29" s="75"/>
      <c r="AP29" s="669"/>
      <c r="AQ29" s="671"/>
      <c r="AR29" s="670"/>
      <c r="AS29" s="139">
        <f>SUM(AS30:AS96)</f>
        <v>0</v>
      </c>
      <c r="AT29" s="140"/>
      <c r="AV29" s="672"/>
      <c r="AW29" s="673"/>
      <c r="AX29" s="673"/>
      <c r="AY29" s="673"/>
      <c r="AZ29" s="673"/>
      <c r="BA29" s="674"/>
      <c r="BB29" s="90">
        <f>SUM(BB30:BB96)</f>
        <v>0</v>
      </c>
      <c r="BC29" s="74"/>
      <c r="BE29" s="681"/>
      <c r="BF29" s="682"/>
      <c r="BG29" s="682"/>
      <c r="BH29" s="682"/>
      <c r="BI29" s="682"/>
      <c r="BJ29" s="682"/>
      <c r="BK29" s="682"/>
      <c r="BL29" s="682"/>
      <c r="BM29" s="682"/>
      <c r="BN29" s="682"/>
      <c r="BO29" s="682"/>
      <c r="BP29" s="682"/>
      <c r="BQ29" s="683"/>
      <c r="BR29" s="21"/>
    </row>
    <row r="30" spans="2:70" ht="20.399999999999999" customHeight="1" x14ac:dyDescent="0.3">
      <c r="B30" s="42"/>
      <c r="C30" s="124" t="s">
        <v>486</v>
      </c>
      <c r="D30" s="124"/>
      <c r="E30" s="124"/>
      <c r="F30" s="124"/>
      <c r="G30" s="124"/>
      <c r="H30" s="124"/>
      <c r="I30" s="124"/>
      <c r="J30" s="124"/>
      <c r="K30" s="127"/>
      <c r="L30" s="127"/>
      <c r="M30" s="124"/>
      <c r="N30" s="124"/>
      <c r="O30" s="124"/>
      <c r="P30" s="128" t="str">
        <f>IFERROR(O30*N30*(VLOOKUP(H30,'Cadastro de Itens'!$K$16:$M$79,3,0)),"")</f>
        <v/>
      </c>
      <c r="Q30" s="129" t="str">
        <f>IF(I30="","",I30*'Cadastro de Itens'!$Q$16)</f>
        <v/>
      </c>
      <c r="R30" s="124"/>
      <c r="S30" s="124"/>
      <c r="U30" s="124"/>
      <c r="V30" s="124"/>
      <c r="W30" s="124"/>
      <c r="X30" s="124"/>
      <c r="Y30" s="124"/>
      <c r="AA30" s="124"/>
      <c r="AB30" s="124"/>
      <c r="AC30" s="124"/>
      <c r="AD30" s="124"/>
      <c r="AE30" s="145"/>
      <c r="AF30" s="128">
        <f>AE30*AD30</f>
        <v>0</v>
      </c>
      <c r="AH30" s="124"/>
      <c r="AI30" s="145"/>
      <c r="AJ30" s="124"/>
      <c r="AL30" s="142"/>
      <c r="AM30" s="142"/>
      <c r="AN30" s="142"/>
      <c r="AP30" s="152"/>
      <c r="AQ30" s="152"/>
      <c r="AR30" s="152"/>
      <c r="AS30" s="153"/>
      <c r="AT30" s="152"/>
      <c r="AV30" s="124"/>
      <c r="AW30" s="124"/>
      <c r="AX30" s="124"/>
      <c r="AY30" s="124"/>
      <c r="AZ30" s="124"/>
      <c r="BA30" s="124"/>
      <c r="BB30" s="145"/>
      <c r="BC30" s="124"/>
      <c r="BE30" s="654"/>
      <c r="BF30" s="655"/>
      <c r="BG30" s="655"/>
      <c r="BH30" s="655"/>
      <c r="BI30" s="655"/>
      <c r="BJ30" s="655"/>
      <c r="BK30" s="655"/>
      <c r="BL30" s="655"/>
      <c r="BM30" s="655"/>
      <c r="BN30" s="655"/>
      <c r="BO30" s="655"/>
      <c r="BP30" s="655"/>
      <c r="BQ30" s="656"/>
      <c r="BR30" s="21"/>
    </row>
    <row r="31" spans="2:70" ht="33" customHeight="1" x14ac:dyDescent="0.3">
      <c r="B31" s="39"/>
      <c r="C31" s="125"/>
      <c r="D31" s="130"/>
      <c r="E31" s="125"/>
      <c r="F31" s="125"/>
      <c r="G31" s="125"/>
      <c r="H31" s="131"/>
      <c r="I31" s="125"/>
      <c r="J31" s="125"/>
      <c r="K31" s="132"/>
      <c r="L31" s="125"/>
      <c r="M31" s="125"/>
      <c r="N31" s="125"/>
      <c r="O31" s="125"/>
      <c r="P31" s="133" t="str">
        <f>IFERROR(O31*N31*(VLOOKUP(H31,'Cadastro de Itens'!$K$16:$M$79,3,0)),"")</f>
        <v/>
      </c>
      <c r="Q31" s="134" t="str">
        <f>IF(I31="","",I31*'Cadastro de Itens'!$Q$16)</f>
        <v/>
      </c>
      <c r="R31" s="125"/>
      <c r="S31" s="130"/>
      <c r="U31" s="125"/>
      <c r="V31" s="125"/>
      <c r="W31" s="125"/>
      <c r="X31" s="125"/>
      <c r="Y31" s="125"/>
      <c r="AA31" s="125"/>
      <c r="AB31" s="125"/>
      <c r="AC31" s="125"/>
      <c r="AD31" s="125"/>
      <c r="AE31" s="146"/>
      <c r="AF31" s="133"/>
      <c r="AH31" s="125"/>
      <c r="AI31" s="146"/>
      <c r="AJ31" s="125"/>
      <c r="AL31" s="143"/>
      <c r="AM31" s="143"/>
      <c r="AN31" s="143"/>
      <c r="AP31" s="154"/>
      <c r="AQ31" s="154"/>
      <c r="AR31" s="154"/>
      <c r="AS31" s="155"/>
      <c r="AT31" s="154"/>
      <c r="AV31" s="125"/>
      <c r="AW31" s="125"/>
      <c r="AX31" s="125"/>
      <c r="AY31" s="125"/>
      <c r="AZ31" s="125"/>
      <c r="BA31" s="125"/>
      <c r="BB31" s="146"/>
      <c r="BC31" s="125"/>
      <c r="BE31" s="657"/>
      <c r="BF31" s="658"/>
      <c r="BG31" s="658"/>
      <c r="BH31" s="658"/>
      <c r="BI31" s="658"/>
      <c r="BJ31" s="658"/>
      <c r="BK31" s="658"/>
      <c r="BL31" s="658"/>
      <c r="BM31" s="658"/>
      <c r="BN31" s="658"/>
      <c r="BO31" s="658"/>
      <c r="BP31" s="658"/>
      <c r="BQ31" s="659"/>
      <c r="BR31" s="21"/>
    </row>
    <row r="32" spans="2:70" ht="19.95" customHeight="1" x14ac:dyDescent="0.3">
      <c r="B32" s="39"/>
      <c r="C32" s="125"/>
      <c r="D32" s="125"/>
      <c r="E32" s="125"/>
      <c r="F32" s="125"/>
      <c r="G32" s="125"/>
      <c r="H32" s="125"/>
      <c r="I32" s="125"/>
      <c r="J32" s="125"/>
      <c r="K32" s="132"/>
      <c r="L32" s="132"/>
      <c r="M32" s="132"/>
      <c r="N32" s="125"/>
      <c r="O32" s="125"/>
      <c r="P32" s="133" t="str">
        <f>IFERROR(O32*N32*(VLOOKUP(H32,'Cadastro de Itens'!$K$16:$M$79,3,0)),"")</f>
        <v/>
      </c>
      <c r="Q32" s="134" t="str">
        <f>IF(I32="","",I32*'Cadastro de Itens'!$Q$16)</f>
        <v/>
      </c>
      <c r="R32" s="125"/>
      <c r="S32" s="125"/>
      <c r="U32" s="125"/>
      <c r="V32" s="125"/>
      <c r="W32" s="125"/>
      <c r="X32" s="125"/>
      <c r="Y32" s="125"/>
      <c r="AA32" s="125"/>
      <c r="AB32" s="125"/>
      <c r="AC32" s="125"/>
      <c r="AD32" s="125"/>
      <c r="AE32" s="146"/>
      <c r="AF32" s="133"/>
      <c r="AH32" s="125"/>
      <c r="AI32" s="146"/>
      <c r="AJ32" s="125"/>
      <c r="AL32" s="143"/>
      <c r="AM32" s="143"/>
      <c r="AN32" s="143"/>
      <c r="AP32" s="154"/>
      <c r="AQ32" s="154"/>
      <c r="AR32" s="154"/>
      <c r="AS32" s="155"/>
      <c r="AT32" s="154"/>
      <c r="AV32" s="125"/>
      <c r="AW32" s="125"/>
      <c r="AX32" s="125"/>
      <c r="AY32" s="125"/>
      <c r="AZ32" s="125"/>
      <c r="BA32" s="125"/>
      <c r="BB32" s="146"/>
      <c r="BC32" s="125"/>
      <c r="BE32" s="657"/>
      <c r="BF32" s="658"/>
      <c r="BG32" s="658"/>
      <c r="BH32" s="658"/>
      <c r="BI32" s="658"/>
      <c r="BJ32" s="658"/>
      <c r="BK32" s="658"/>
      <c r="BL32" s="658"/>
      <c r="BM32" s="658"/>
      <c r="BN32" s="658"/>
      <c r="BO32" s="658"/>
      <c r="BP32" s="658"/>
      <c r="BQ32" s="659"/>
      <c r="BR32" s="21"/>
    </row>
    <row r="33" spans="2:70" ht="19.95" customHeight="1" x14ac:dyDescent="0.3">
      <c r="B33" s="39"/>
      <c r="C33" s="125"/>
      <c r="D33" s="130"/>
      <c r="E33" s="125"/>
      <c r="F33" s="125"/>
      <c r="G33" s="125"/>
      <c r="H33" s="125"/>
      <c r="I33" s="125"/>
      <c r="J33" s="125"/>
      <c r="K33" s="132"/>
      <c r="L33" s="125"/>
      <c r="M33" s="125"/>
      <c r="N33" s="125"/>
      <c r="O33" s="125"/>
      <c r="P33" s="133" t="str">
        <f>IFERROR(O33*N33*(VLOOKUP(H33,'Cadastro de Itens'!$K$16:$M$79,3,0)),"")</f>
        <v/>
      </c>
      <c r="Q33" s="134" t="str">
        <f>IF(I33="","",I33*'Cadastro de Itens'!$Q$16)</f>
        <v/>
      </c>
      <c r="R33" s="125"/>
      <c r="S33" s="125"/>
      <c r="U33" s="125"/>
      <c r="V33" s="125"/>
      <c r="W33" s="125"/>
      <c r="X33" s="125"/>
      <c r="Y33" s="125"/>
      <c r="AA33" s="125"/>
      <c r="AB33" s="125"/>
      <c r="AC33" s="125"/>
      <c r="AD33" s="125"/>
      <c r="AE33" s="146"/>
      <c r="AF33" s="133"/>
      <c r="AH33" s="125"/>
      <c r="AI33" s="146"/>
      <c r="AJ33" s="125"/>
      <c r="AL33" s="143"/>
      <c r="AM33" s="143"/>
      <c r="AN33" s="143"/>
      <c r="AP33" s="154"/>
      <c r="AQ33" s="154"/>
      <c r="AR33" s="154"/>
      <c r="AS33" s="155"/>
      <c r="AT33" s="154"/>
      <c r="AV33" s="125"/>
      <c r="AW33" s="125"/>
      <c r="AX33" s="125"/>
      <c r="AY33" s="125"/>
      <c r="AZ33" s="125"/>
      <c r="BA33" s="125"/>
      <c r="BB33" s="146"/>
      <c r="BC33" s="125"/>
      <c r="BE33" s="657"/>
      <c r="BF33" s="658"/>
      <c r="BG33" s="658"/>
      <c r="BH33" s="658"/>
      <c r="BI33" s="658"/>
      <c r="BJ33" s="658"/>
      <c r="BK33" s="658"/>
      <c r="BL33" s="658"/>
      <c r="BM33" s="658"/>
      <c r="BN33" s="658"/>
      <c r="BO33" s="658"/>
      <c r="BP33" s="658"/>
      <c r="BQ33" s="659"/>
      <c r="BR33" s="21"/>
    </row>
    <row r="34" spans="2:70" ht="19.95" customHeight="1" x14ac:dyDescent="0.3">
      <c r="B34" s="39"/>
      <c r="C34" s="125"/>
      <c r="D34" s="125"/>
      <c r="E34" s="125"/>
      <c r="F34" s="125"/>
      <c r="G34" s="125"/>
      <c r="H34" s="125"/>
      <c r="I34" s="125"/>
      <c r="J34" s="125"/>
      <c r="K34" s="132"/>
      <c r="L34" s="132"/>
      <c r="M34" s="132"/>
      <c r="N34" s="125"/>
      <c r="O34" s="125"/>
      <c r="P34" s="133" t="str">
        <f>IFERROR(O34*N34*(VLOOKUP(H34,'Cadastro de Itens'!$K$16:$M$79,3,0)),"")</f>
        <v/>
      </c>
      <c r="Q34" s="134" t="str">
        <f>IF(I34="","",I34*'Cadastro de Itens'!$Q$16)</f>
        <v/>
      </c>
      <c r="R34" s="125"/>
      <c r="S34" s="125"/>
      <c r="U34" s="125"/>
      <c r="V34" s="125"/>
      <c r="W34" s="125"/>
      <c r="X34" s="125"/>
      <c r="Y34" s="125"/>
      <c r="AA34" s="125"/>
      <c r="AB34" s="125"/>
      <c r="AC34" s="125"/>
      <c r="AD34" s="125"/>
      <c r="AE34" s="146"/>
      <c r="AF34" s="133"/>
      <c r="AH34" s="125"/>
      <c r="AI34" s="146"/>
      <c r="AJ34" s="125"/>
      <c r="AL34" s="143"/>
      <c r="AM34" s="143"/>
      <c r="AN34" s="143"/>
      <c r="AP34" s="154"/>
      <c r="AQ34" s="154"/>
      <c r="AR34" s="154"/>
      <c r="AS34" s="155"/>
      <c r="AT34" s="154"/>
      <c r="AV34" s="125"/>
      <c r="AW34" s="125"/>
      <c r="AX34" s="125"/>
      <c r="AY34" s="125"/>
      <c r="AZ34" s="125"/>
      <c r="BA34" s="125"/>
      <c r="BB34" s="146"/>
      <c r="BC34" s="125"/>
      <c r="BE34" s="657"/>
      <c r="BF34" s="658"/>
      <c r="BG34" s="658"/>
      <c r="BH34" s="658"/>
      <c r="BI34" s="658"/>
      <c r="BJ34" s="658"/>
      <c r="BK34" s="658"/>
      <c r="BL34" s="658"/>
      <c r="BM34" s="658"/>
      <c r="BN34" s="658"/>
      <c r="BO34" s="658"/>
      <c r="BP34" s="658"/>
      <c r="BQ34" s="659"/>
      <c r="BR34" s="21"/>
    </row>
    <row r="35" spans="2:70" ht="19.95" customHeight="1" x14ac:dyDescent="0.3">
      <c r="B35" s="39"/>
      <c r="C35" s="125"/>
      <c r="D35" s="130"/>
      <c r="E35" s="125"/>
      <c r="F35" s="125"/>
      <c r="G35" s="125"/>
      <c r="H35" s="125"/>
      <c r="I35" s="125"/>
      <c r="J35" s="125"/>
      <c r="K35" s="132"/>
      <c r="L35" s="125"/>
      <c r="M35" s="125"/>
      <c r="N35" s="125"/>
      <c r="O35" s="125"/>
      <c r="P35" s="133" t="str">
        <f>IFERROR(O35*N35*(VLOOKUP(H35,'Cadastro de Itens'!$K$16:$M$79,3,0)),"")</f>
        <v/>
      </c>
      <c r="Q35" s="134" t="str">
        <f>IF(I35="","",I35*'Cadastro de Itens'!$Q$16)</f>
        <v/>
      </c>
      <c r="R35" s="125"/>
      <c r="S35" s="125"/>
      <c r="U35" s="125"/>
      <c r="V35" s="125"/>
      <c r="W35" s="125"/>
      <c r="X35" s="125"/>
      <c r="Y35" s="125"/>
      <c r="AA35" s="125"/>
      <c r="AB35" s="125"/>
      <c r="AC35" s="125"/>
      <c r="AD35" s="125"/>
      <c r="AE35" s="146"/>
      <c r="AF35" s="133"/>
      <c r="AH35" s="125"/>
      <c r="AI35" s="146"/>
      <c r="AJ35" s="125"/>
      <c r="AL35" s="143"/>
      <c r="AM35" s="143"/>
      <c r="AN35" s="143"/>
      <c r="AP35" s="154"/>
      <c r="AQ35" s="154"/>
      <c r="AR35" s="154"/>
      <c r="AS35" s="155"/>
      <c r="AT35" s="154"/>
      <c r="AV35" s="125"/>
      <c r="AW35" s="125"/>
      <c r="AX35" s="125"/>
      <c r="AY35" s="125"/>
      <c r="AZ35" s="125"/>
      <c r="BA35" s="125"/>
      <c r="BB35" s="146"/>
      <c r="BC35" s="125"/>
      <c r="BE35" s="657"/>
      <c r="BF35" s="658"/>
      <c r="BG35" s="658"/>
      <c r="BH35" s="658"/>
      <c r="BI35" s="658"/>
      <c r="BJ35" s="658"/>
      <c r="BK35" s="658"/>
      <c r="BL35" s="658"/>
      <c r="BM35" s="658"/>
      <c r="BN35" s="658"/>
      <c r="BO35" s="658"/>
      <c r="BP35" s="658"/>
      <c r="BQ35" s="659"/>
      <c r="BR35" s="21"/>
    </row>
    <row r="36" spans="2:70" ht="19.95" customHeight="1" x14ac:dyDescent="0.3">
      <c r="B36" s="39"/>
      <c r="C36" s="125"/>
      <c r="D36" s="125"/>
      <c r="E36" s="125"/>
      <c r="F36" s="125"/>
      <c r="G36" s="125"/>
      <c r="H36" s="125"/>
      <c r="I36" s="125"/>
      <c r="J36" s="125"/>
      <c r="K36" s="132"/>
      <c r="L36" s="132"/>
      <c r="M36" s="132"/>
      <c r="N36" s="125"/>
      <c r="O36" s="125"/>
      <c r="P36" s="133" t="str">
        <f>IFERROR(O36*N36*(VLOOKUP(H36,'Cadastro de Itens'!$K$16:$M$79,3,0)),"")</f>
        <v/>
      </c>
      <c r="Q36" s="134" t="str">
        <f>IF(I36="","",I36*'Cadastro de Itens'!$Q$16)</f>
        <v/>
      </c>
      <c r="R36" s="125"/>
      <c r="S36" s="125"/>
      <c r="U36" s="125"/>
      <c r="V36" s="125"/>
      <c r="W36" s="125"/>
      <c r="X36" s="125"/>
      <c r="Y36" s="125"/>
      <c r="AA36" s="125"/>
      <c r="AB36" s="125"/>
      <c r="AC36" s="125"/>
      <c r="AD36" s="125"/>
      <c r="AE36" s="146"/>
      <c r="AF36" s="133"/>
      <c r="AH36" s="125"/>
      <c r="AI36" s="146"/>
      <c r="AJ36" s="125"/>
      <c r="AL36" s="143"/>
      <c r="AM36" s="143"/>
      <c r="AN36" s="143"/>
      <c r="AP36" s="154"/>
      <c r="AQ36" s="154"/>
      <c r="AR36" s="154"/>
      <c r="AS36" s="155"/>
      <c r="AT36" s="154"/>
      <c r="AV36" s="125"/>
      <c r="AW36" s="125"/>
      <c r="AX36" s="125"/>
      <c r="AY36" s="125"/>
      <c r="AZ36" s="125"/>
      <c r="BA36" s="125"/>
      <c r="BB36" s="146"/>
      <c r="BC36" s="125"/>
      <c r="BE36" s="657"/>
      <c r="BF36" s="658"/>
      <c r="BG36" s="658"/>
      <c r="BH36" s="658"/>
      <c r="BI36" s="658"/>
      <c r="BJ36" s="658"/>
      <c r="BK36" s="658"/>
      <c r="BL36" s="658"/>
      <c r="BM36" s="658"/>
      <c r="BN36" s="658"/>
      <c r="BO36" s="658"/>
      <c r="BP36" s="658"/>
      <c r="BQ36" s="659"/>
      <c r="BR36" s="21"/>
    </row>
    <row r="37" spans="2:70" ht="19.95" customHeight="1" x14ac:dyDescent="0.3">
      <c r="B37" s="39"/>
      <c r="C37" s="125"/>
      <c r="D37" s="130"/>
      <c r="E37" s="125"/>
      <c r="F37" s="125"/>
      <c r="G37" s="125"/>
      <c r="H37" s="125"/>
      <c r="I37" s="125"/>
      <c r="J37" s="125"/>
      <c r="K37" s="132"/>
      <c r="L37" s="125"/>
      <c r="M37" s="125"/>
      <c r="N37" s="125"/>
      <c r="O37" s="125"/>
      <c r="P37" s="133" t="str">
        <f>IFERROR(O37*N37*(VLOOKUP(H37,'Cadastro de Itens'!$K$16:$M$79,3,0)),"")</f>
        <v/>
      </c>
      <c r="Q37" s="134" t="str">
        <f>IF(I37="","",I37*'Cadastro de Itens'!$Q$16)</f>
        <v/>
      </c>
      <c r="R37" s="125"/>
      <c r="S37" s="125"/>
      <c r="U37" s="125"/>
      <c r="V37" s="125"/>
      <c r="W37" s="125"/>
      <c r="X37" s="125"/>
      <c r="Y37" s="125"/>
      <c r="AA37" s="125"/>
      <c r="AB37" s="125"/>
      <c r="AC37" s="125"/>
      <c r="AD37" s="125"/>
      <c r="AE37" s="146"/>
      <c r="AF37" s="133"/>
      <c r="AH37" s="125"/>
      <c r="AI37" s="146"/>
      <c r="AJ37" s="125"/>
      <c r="AL37" s="143"/>
      <c r="AM37" s="143"/>
      <c r="AN37" s="143"/>
      <c r="AP37" s="154"/>
      <c r="AQ37" s="154"/>
      <c r="AR37" s="154"/>
      <c r="AS37" s="155"/>
      <c r="AT37" s="154"/>
      <c r="AV37" s="125"/>
      <c r="AW37" s="125"/>
      <c r="AX37" s="125"/>
      <c r="AY37" s="125"/>
      <c r="AZ37" s="125"/>
      <c r="BA37" s="125"/>
      <c r="BB37" s="146"/>
      <c r="BC37" s="125"/>
      <c r="BE37" s="657"/>
      <c r="BF37" s="658"/>
      <c r="BG37" s="658"/>
      <c r="BH37" s="658"/>
      <c r="BI37" s="658"/>
      <c r="BJ37" s="658"/>
      <c r="BK37" s="658"/>
      <c r="BL37" s="658"/>
      <c r="BM37" s="658"/>
      <c r="BN37" s="658"/>
      <c r="BO37" s="658"/>
      <c r="BP37" s="658"/>
      <c r="BQ37" s="659"/>
      <c r="BR37" s="21"/>
    </row>
    <row r="38" spans="2:70" ht="19.95" customHeight="1" x14ac:dyDescent="0.3">
      <c r="B38" s="39"/>
      <c r="C38" s="125"/>
      <c r="D38" s="125"/>
      <c r="E38" s="125"/>
      <c r="F38" s="125"/>
      <c r="G38" s="125"/>
      <c r="H38" s="125"/>
      <c r="I38" s="125"/>
      <c r="J38" s="125"/>
      <c r="K38" s="132"/>
      <c r="L38" s="132"/>
      <c r="M38" s="132"/>
      <c r="N38" s="125"/>
      <c r="O38" s="125"/>
      <c r="P38" s="133" t="str">
        <f>IFERROR(O38*N38*(VLOOKUP(H38,'Cadastro de Itens'!$K$16:$M$79,3,0)),"")</f>
        <v/>
      </c>
      <c r="Q38" s="134" t="str">
        <f>IF(I38="","",I38*'Cadastro de Itens'!$Q$16)</f>
        <v/>
      </c>
      <c r="R38" s="125"/>
      <c r="S38" s="125"/>
      <c r="U38" s="125"/>
      <c r="V38" s="125"/>
      <c r="W38" s="125"/>
      <c r="X38" s="125"/>
      <c r="Y38" s="125"/>
      <c r="AA38" s="125"/>
      <c r="AB38" s="125"/>
      <c r="AC38" s="125"/>
      <c r="AD38" s="125"/>
      <c r="AE38" s="146"/>
      <c r="AF38" s="133"/>
      <c r="AH38" s="125"/>
      <c r="AI38" s="146"/>
      <c r="AJ38" s="125"/>
      <c r="AL38" s="143"/>
      <c r="AM38" s="143"/>
      <c r="AN38" s="143"/>
      <c r="AP38" s="154"/>
      <c r="AQ38" s="154"/>
      <c r="AR38" s="154"/>
      <c r="AS38" s="155"/>
      <c r="AT38" s="154"/>
      <c r="AV38" s="125"/>
      <c r="AW38" s="125"/>
      <c r="AX38" s="125"/>
      <c r="AY38" s="125"/>
      <c r="AZ38" s="125"/>
      <c r="BA38" s="125"/>
      <c r="BB38" s="146"/>
      <c r="BC38" s="125"/>
      <c r="BE38" s="657"/>
      <c r="BF38" s="658"/>
      <c r="BG38" s="658"/>
      <c r="BH38" s="658"/>
      <c r="BI38" s="658"/>
      <c r="BJ38" s="658"/>
      <c r="BK38" s="658"/>
      <c r="BL38" s="658"/>
      <c r="BM38" s="658"/>
      <c r="BN38" s="658"/>
      <c r="BO38" s="658"/>
      <c r="BP38" s="658"/>
      <c r="BQ38" s="659"/>
      <c r="BR38" s="21"/>
    </row>
    <row r="39" spans="2:70" ht="19.95" customHeight="1" x14ac:dyDescent="0.3">
      <c r="B39" s="39"/>
      <c r="C39" s="125"/>
      <c r="D39" s="130"/>
      <c r="E39" s="125"/>
      <c r="F39" s="125"/>
      <c r="G39" s="125"/>
      <c r="H39" s="125"/>
      <c r="I39" s="125"/>
      <c r="J39" s="125"/>
      <c r="K39" s="132"/>
      <c r="L39" s="125"/>
      <c r="M39" s="125"/>
      <c r="N39" s="125"/>
      <c r="O39" s="125"/>
      <c r="P39" s="133" t="str">
        <f>IFERROR(O39*N39*(VLOOKUP(H39,'Cadastro de Itens'!$K$16:$M$79,3,0)),"")</f>
        <v/>
      </c>
      <c r="Q39" s="134" t="str">
        <f>IF(I39="","",I39*'Cadastro de Itens'!$Q$16)</f>
        <v/>
      </c>
      <c r="R39" s="125"/>
      <c r="S39" s="125"/>
      <c r="U39" s="125"/>
      <c r="V39" s="125"/>
      <c r="W39" s="125"/>
      <c r="X39" s="125"/>
      <c r="Y39" s="125"/>
      <c r="AA39" s="125"/>
      <c r="AB39" s="125"/>
      <c r="AC39" s="125"/>
      <c r="AD39" s="125"/>
      <c r="AE39" s="146"/>
      <c r="AF39" s="133"/>
      <c r="AH39" s="125"/>
      <c r="AI39" s="146"/>
      <c r="AJ39" s="125"/>
      <c r="AL39" s="143"/>
      <c r="AM39" s="143"/>
      <c r="AN39" s="143"/>
      <c r="AP39" s="154"/>
      <c r="AQ39" s="154"/>
      <c r="AR39" s="154"/>
      <c r="AS39" s="155"/>
      <c r="AT39" s="154"/>
      <c r="AV39" s="125"/>
      <c r="AW39" s="125"/>
      <c r="AX39" s="125"/>
      <c r="AY39" s="125"/>
      <c r="AZ39" s="125"/>
      <c r="BA39" s="125"/>
      <c r="BB39" s="146"/>
      <c r="BC39" s="125"/>
      <c r="BE39" s="657"/>
      <c r="BF39" s="658"/>
      <c r="BG39" s="658"/>
      <c r="BH39" s="658"/>
      <c r="BI39" s="658"/>
      <c r="BJ39" s="658"/>
      <c r="BK39" s="658"/>
      <c r="BL39" s="658"/>
      <c r="BM39" s="658"/>
      <c r="BN39" s="658"/>
      <c r="BO39" s="658"/>
      <c r="BP39" s="658"/>
      <c r="BQ39" s="659"/>
      <c r="BR39" s="21"/>
    </row>
    <row r="40" spans="2:70" ht="19.95" customHeight="1" x14ac:dyDescent="0.3">
      <c r="B40" s="39"/>
      <c r="C40" s="125"/>
      <c r="D40" s="125"/>
      <c r="E40" s="125"/>
      <c r="F40" s="125"/>
      <c r="G40" s="125"/>
      <c r="H40" s="125"/>
      <c r="I40" s="125"/>
      <c r="J40" s="125"/>
      <c r="K40" s="132"/>
      <c r="L40" s="132"/>
      <c r="M40" s="132"/>
      <c r="N40" s="125"/>
      <c r="O40" s="125"/>
      <c r="P40" s="133" t="str">
        <f>IFERROR(O40*N40*(VLOOKUP(H40,'Cadastro de Itens'!$K$16:$M$79,3,0)),"")</f>
        <v/>
      </c>
      <c r="Q40" s="134" t="str">
        <f>IF(I40="","",I40*'Cadastro de Itens'!$Q$16)</f>
        <v/>
      </c>
      <c r="R40" s="125"/>
      <c r="S40" s="125"/>
      <c r="U40" s="125"/>
      <c r="V40" s="125"/>
      <c r="W40" s="125"/>
      <c r="X40" s="125"/>
      <c r="Y40" s="125"/>
      <c r="AA40" s="125"/>
      <c r="AB40" s="125"/>
      <c r="AC40" s="125"/>
      <c r="AD40" s="125"/>
      <c r="AE40" s="146"/>
      <c r="AF40" s="133"/>
      <c r="AH40" s="147"/>
      <c r="AI40" s="148"/>
      <c r="AJ40" s="147"/>
      <c r="AL40" s="143"/>
      <c r="AM40" s="143"/>
      <c r="AN40" s="143"/>
      <c r="AP40" s="154"/>
      <c r="AQ40" s="154"/>
      <c r="AR40" s="154"/>
      <c r="AS40" s="155"/>
      <c r="AT40" s="154"/>
      <c r="AV40" s="125"/>
      <c r="AW40" s="125"/>
      <c r="AX40" s="125"/>
      <c r="AY40" s="125"/>
      <c r="AZ40" s="125"/>
      <c r="BA40" s="125"/>
      <c r="BB40" s="146"/>
      <c r="BC40" s="125"/>
      <c r="BE40" s="657"/>
      <c r="BF40" s="658"/>
      <c r="BG40" s="658"/>
      <c r="BH40" s="658"/>
      <c r="BI40" s="658"/>
      <c r="BJ40" s="658"/>
      <c r="BK40" s="658"/>
      <c r="BL40" s="658"/>
      <c r="BM40" s="658"/>
      <c r="BN40" s="658"/>
      <c r="BO40" s="658"/>
      <c r="BP40" s="658"/>
      <c r="BQ40" s="659"/>
      <c r="BR40" s="21"/>
    </row>
    <row r="41" spans="2:70" ht="19.95" customHeight="1" x14ac:dyDescent="0.3">
      <c r="B41" s="39"/>
      <c r="C41" s="125"/>
      <c r="D41" s="130"/>
      <c r="E41" s="125"/>
      <c r="F41" s="125"/>
      <c r="G41" s="125"/>
      <c r="H41" s="125"/>
      <c r="I41" s="125"/>
      <c r="J41" s="125"/>
      <c r="K41" s="132"/>
      <c r="L41" s="125"/>
      <c r="M41" s="125"/>
      <c r="N41" s="125"/>
      <c r="O41" s="125"/>
      <c r="P41" s="133" t="str">
        <f>IFERROR(O41*N41*(VLOOKUP(H41,'Cadastro de Itens'!$K$16:$M$79,3,0)),"")</f>
        <v/>
      </c>
      <c r="Q41" s="134" t="str">
        <f>IF(I41="","",I41*'Cadastro de Itens'!$Q$16)</f>
        <v/>
      </c>
      <c r="R41" s="125"/>
      <c r="S41" s="125"/>
      <c r="U41" s="125"/>
      <c r="V41" s="125"/>
      <c r="W41" s="125"/>
      <c r="X41" s="125"/>
      <c r="Y41" s="125"/>
      <c r="AA41" s="125"/>
      <c r="AB41" s="125"/>
      <c r="AC41" s="125"/>
      <c r="AD41" s="125"/>
      <c r="AE41" s="146"/>
      <c r="AF41" s="133"/>
      <c r="AH41" s="147"/>
      <c r="AI41" s="148"/>
      <c r="AJ41" s="147"/>
      <c r="AL41" s="143"/>
      <c r="AM41" s="143"/>
      <c r="AN41" s="143"/>
      <c r="AP41" s="154"/>
      <c r="AQ41" s="154"/>
      <c r="AR41" s="154"/>
      <c r="AS41" s="155"/>
      <c r="AT41" s="154"/>
      <c r="AV41" s="125"/>
      <c r="AW41" s="125"/>
      <c r="AX41" s="125"/>
      <c r="AY41" s="125"/>
      <c r="AZ41" s="125"/>
      <c r="BA41" s="125"/>
      <c r="BB41" s="146"/>
      <c r="BC41" s="125"/>
      <c r="BE41" s="657"/>
      <c r="BF41" s="658"/>
      <c r="BG41" s="658"/>
      <c r="BH41" s="658"/>
      <c r="BI41" s="658"/>
      <c r="BJ41" s="658"/>
      <c r="BK41" s="658"/>
      <c r="BL41" s="658"/>
      <c r="BM41" s="658"/>
      <c r="BN41" s="658"/>
      <c r="BO41" s="658"/>
      <c r="BP41" s="658"/>
      <c r="BQ41" s="659"/>
      <c r="BR41" s="21"/>
    </row>
    <row r="42" spans="2:70" ht="19.95" customHeight="1" x14ac:dyDescent="0.3">
      <c r="B42" s="39"/>
      <c r="C42" s="125"/>
      <c r="D42" s="125"/>
      <c r="E42" s="125"/>
      <c r="F42" s="125"/>
      <c r="G42" s="125"/>
      <c r="H42" s="125"/>
      <c r="I42" s="125"/>
      <c r="J42" s="125"/>
      <c r="K42" s="132"/>
      <c r="L42" s="132"/>
      <c r="M42" s="132"/>
      <c r="N42" s="125"/>
      <c r="O42" s="125"/>
      <c r="P42" s="133" t="str">
        <f>IFERROR(O42*N42*(VLOOKUP(H42,'Cadastro de Itens'!$K$16:$M$79,3,0)),"")</f>
        <v/>
      </c>
      <c r="Q42" s="134" t="str">
        <f>IF(I42="","",I42*'Cadastro de Itens'!$Q$16)</f>
        <v/>
      </c>
      <c r="R42" s="125"/>
      <c r="S42" s="125"/>
      <c r="U42" s="125"/>
      <c r="V42" s="125"/>
      <c r="W42" s="125"/>
      <c r="X42" s="125"/>
      <c r="Y42" s="125"/>
      <c r="AA42" s="125"/>
      <c r="AB42" s="125"/>
      <c r="AC42" s="125"/>
      <c r="AD42" s="125"/>
      <c r="AE42" s="146"/>
      <c r="AF42" s="133"/>
      <c r="AH42" s="147"/>
      <c r="AI42" s="148"/>
      <c r="AJ42" s="147"/>
      <c r="AL42" s="143"/>
      <c r="AM42" s="143"/>
      <c r="AN42" s="143"/>
      <c r="AP42" s="154"/>
      <c r="AQ42" s="154"/>
      <c r="AR42" s="154"/>
      <c r="AS42" s="155"/>
      <c r="AT42" s="154"/>
      <c r="AV42" s="125"/>
      <c r="AW42" s="147"/>
      <c r="AX42" s="147"/>
      <c r="AY42" s="147"/>
      <c r="AZ42" s="147"/>
      <c r="BA42" s="147"/>
      <c r="BB42" s="148"/>
      <c r="BC42" s="125"/>
      <c r="BE42" s="657"/>
      <c r="BF42" s="658"/>
      <c r="BG42" s="658"/>
      <c r="BH42" s="658"/>
      <c r="BI42" s="658"/>
      <c r="BJ42" s="658"/>
      <c r="BK42" s="658"/>
      <c r="BL42" s="658"/>
      <c r="BM42" s="658"/>
      <c r="BN42" s="658"/>
      <c r="BO42" s="658"/>
      <c r="BP42" s="658"/>
      <c r="BQ42" s="659"/>
      <c r="BR42" s="21"/>
    </row>
    <row r="43" spans="2:70" ht="19.95" customHeight="1" x14ac:dyDescent="0.3">
      <c r="B43" s="39"/>
      <c r="C43" s="125"/>
      <c r="D43" s="130"/>
      <c r="E43" s="125"/>
      <c r="F43" s="125"/>
      <c r="G43" s="125"/>
      <c r="H43" s="125"/>
      <c r="I43" s="125"/>
      <c r="J43" s="125"/>
      <c r="K43" s="132"/>
      <c r="L43" s="125"/>
      <c r="M43" s="125"/>
      <c r="N43" s="125"/>
      <c r="O43" s="125"/>
      <c r="P43" s="133" t="str">
        <f>IFERROR(O43*N43*(VLOOKUP(H43,'Cadastro de Itens'!$K$16:$M$79,3,0)),"")</f>
        <v/>
      </c>
      <c r="Q43" s="134" t="str">
        <f>IF(I43="","",I43*'Cadastro de Itens'!$Q$16)</f>
        <v/>
      </c>
      <c r="R43" s="125"/>
      <c r="S43" s="125"/>
      <c r="U43" s="125"/>
      <c r="V43" s="125"/>
      <c r="W43" s="125"/>
      <c r="X43" s="125"/>
      <c r="Y43" s="125"/>
      <c r="AA43" s="125"/>
      <c r="AB43" s="125"/>
      <c r="AC43" s="125"/>
      <c r="AD43" s="125"/>
      <c r="AE43" s="146"/>
      <c r="AF43" s="133"/>
      <c r="AH43" s="147"/>
      <c r="AI43" s="148"/>
      <c r="AJ43" s="147"/>
      <c r="AL43" s="143"/>
      <c r="AM43" s="143"/>
      <c r="AN43" s="143"/>
      <c r="AP43" s="154"/>
      <c r="AQ43" s="154"/>
      <c r="AR43" s="154"/>
      <c r="AS43" s="155"/>
      <c r="AT43" s="154"/>
      <c r="AV43" s="125"/>
      <c r="AW43" s="147"/>
      <c r="AX43" s="147"/>
      <c r="AY43" s="147"/>
      <c r="AZ43" s="147"/>
      <c r="BA43" s="147"/>
      <c r="BB43" s="148"/>
      <c r="BC43" s="125"/>
      <c r="BE43" s="657"/>
      <c r="BF43" s="658"/>
      <c r="BG43" s="658"/>
      <c r="BH43" s="658"/>
      <c r="BI43" s="658"/>
      <c r="BJ43" s="658"/>
      <c r="BK43" s="658"/>
      <c r="BL43" s="658"/>
      <c r="BM43" s="658"/>
      <c r="BN43" s="658"/>
      <c r="BO43" s="658"/>
      <c r="BP43" s="658"/>
      <c r="BQ43" s="659"/>
      <c r="BR43" s="21"/>
    </row>
    <row r="44" spans="2:70" ht="19.95" customHeight="1" x14ac:dyDescent="0.3">
      <c r="B44" s="39"/>
      <c r="C44" s="125"/>
      <c r="D44" s="125"/>
      <c r="E44" s="125"/>
      <c r="F44" s="125"/>
      <c r="G44" s="125"/>
      <c r="H44" s="125"/>
      <c r="I44" s="125"/>
      <c r="J44" s="125"/>
      <c r="K44" s="132"/>
      <c r="L44" s="132"/>
      <c r="M44" s="132"/>
      <c r="N44" s="125"/>
      <c r="O44" s="125"/>
      <c r="P44" s="133" t="str">
        <f>IFERROR(O44*N44*(VLOOKUP(H44,'Cadastro de Itens'!$K$16:$M$79,3,0)),"")</f>
        <v/>
      </c>
      <c r="Q44" s="134" t="str">
        <f>IF(I44="","",I44*'Cadastro de Itens'!$Q$16)</f>
        <v/>
      </c>
      <c r="R44" s="125"/>
      <c r="S44" s="125"/>
      <c r="U44" s="125"/>
      <c r="V44" s="125"/>
      <c r="W44" s="125"/>
      <c r="X44" s="125"/>
      <c r="Y44" s="125"/>
      <c r="AA44" s="125"/>
      <c r="AB44" s="125"/>
      <c r="AC44" s="125"/>
      <c r="AD44" s="125"/>
      <c r="AE44" s="146"/>
      <c r="AF44" s="133"/>
      <c r="AH44" s="147"/>
      <c r="AI44" s="148"/>
      <c r="AJ44" s="147"/>
      <c r="AL44" s="143"/>
      <c r="AM44" s="143"/>
      <c r="AN44" s="143"/>
      <c r="AP44" s="154"/>
      <c r="AQ44" s="154"/>
      <c r="AR44" s="154"/>
      <c r="AS44" s="155"/>
      <c r="AT44" s="154"/>
      <c r="AV44" s="125"/>
      <c r="AW44" s="147"/>
      <c r="AX44" s="147"/>
      <c r="AY44" s="147"/>
      <c r="AZ44" s="147"/>
      <c r="BA44" s="147"/>
      <c r="BB44" s="148"/>
      <c r="BC44" s="125"/>
      <c r="BE44" s="657"/>
      <c r="BF44" s="658"/>
      <c r="BG44" s="658"/>
      <c r="BH44" s="658"/>
      <c r="BI44" s="658"/>
      <c r="BJ44" s="658"/>
      <c r="BK44" s="658"/>
      <c r="BL44" s="658"/>
      <c r="BM44" s="658"/>
      <c r="BN44" s="658"/>
      <c r="BO44" s="658"/>
      <c r="BP44" s="658"/>
      <c r="BQ44" s="659"/>
      <c r="BR44" s="21"/>
    </row>
    <row r="45" spans="2:70" ht="19.95" customHeight="1" x14ac:dyDescent="0.3">
      <c r="B45" s="39"/>
      <c r="C45" s="125"/>
      <c r="D45" s="130"/>
      <c r="E45" s="125"/>
      <c r="F45" s="125"/>
      <c r="G45" s="125"/>
      <c r="H45" s="125"/>
      <c r="I45" s="125"/>
      <c r="J45" s="125"/>
      <c r="K45" s="132"/>
      <c r="L45" s="125"/>
      <c r="M45" s="125"/>
      <c r="N45" s="125"/>
      <c r="O45" s="125"/>
      <c r="P45" s="133" t="str">
        <f>IFERROR(O45*N45*(VLOOKUP(H45,'Cadastro de Itens'!$K$16:$M$79,3,0)),"")</f>
        <v/>
      </c>
      <c r="Q45" s="134" t="str">
        <f>IF(I45="","",I45*'Cadastro de Itens'!$Q$16)</f>
        <v/>
      </c>
      <c r="R45" s="125"/>
      <c r="S45" s="125"/>
      <c r="U45" s="125"/>
      <c r="V45" s="125"/>
      <c r="W45" s="125"/>
      <c r="X45" s="125"/>
      <c r="Y45" s="125"/>
      <c r="AA45" s="125"/>
      <c r="AB45" s="125"/>
      <c r="AC45" s="125"/>
      <c r="AD45" s="125"/>
      <c r="AE45" s="146"/>
      <c r="AF45" s="133"/>
      <c r="AH45" s="147"/>
      <c r="AI45" s="148"/>
      <c r="AJ45" s="147"/>
      <c r="AL45" s="143"/>
      <c r="AM45" s="143"/>
      <c r="AN45" s="143"/>
      <c r="AP45" s="154"/>
      <c r="AQ45" s="154"/>
      <c r="AR45" s="154"/>
      <c r="AS45" s="155"/>
      <c r="AT45" s="154"/>
      <c r="AV45" s="125"/>
      <c r="AW45" s="147"/>
      <c r="AX45" s="147"/>
      <c r="AY45" s="147"/>
      <c r="AZ45" s="147"/>
      <c r="BA45" s="147"/>
      <c r="BB45" s="148"/>
      <c r="BC45" s="125"/>
      <c r="BE45" s="657"/>
      <c r="BF45" s="658"/>
      <c r="BG45" s="658"/>
      <c r="BH45" s="658"/>
      <c r="BI45" s="658"/>
      <c r="BJ45" s="658"/>
      <c r="BK45" s="658"/>
      <c r="BL45" s="658"/>
      <c r="BM45" s="658"/>
      <c r="BN45" s="658"/>
      <c r="BO45" s="658"/>
      <c r="BP45" s="658"/>
      <c r="BQ45" s="659"/>
      <c r="BR45" s="21"/>
    </row>
    <row r="46" spans="2:70" ht="19.95" customHeight="1" x14ac:dyDescent="0.3">
      <c r="B46" s="39"/>
      <c r="C46" s="125"/>
      <c r="D46" s="125"/>
      <c r="E46" s="125"/>
      <c r="F46" s="125"/>
      <c r="G46" s="125"/>
      <c r="H46" s="125"/>
      <c r="I46" s="125"/>
      <c r="J46" s="125"/>
      <c r="K46" s="132"/>
      <c r="L46" s="132"/>
      <c r="M46" s="132"/>
      <c r="N46" s="125"/>
      <c r="O46" s="125"/>
      <c r="P46" s="133" t="str">
        <f>IFERROR(O46*N46*(VLOOKUP(H46,'Cadastro de Itens'!$K$16:$M$79,3,0)),"")</f>
        <v/>
      </c>
      <c r="Q46" s="134" t="str">
        <f>IF(I46="","",I46*'Cadastro de Itens'!$Q$16)</f>
        <v/>
      </c>
      <c r="R46" s="125"/>
      <c r="S46" s="125"/>
      <c r="U46" s="125"/>
      <c r="V46" s="125"/>
      <c r="W46" s="125"/>
      <c r="X46" s="125"/>
      <c r="Y46" s="125"/>
      <c r="AA46" s="125"/>
      <c r="AB46" s="125"/>
      <c r="AC46" s="125"/>
      <c r="AD46" s="125"/>
      <c r="AE46" s="146"/>
      <c r="AF46" s="133"/>
      <c r="AH46" s="147"/>
      <c r="AI46" s="148"/>
      <c r="AJ46" s="147"/>
      <c r="AL46" s="143"/>
      <c r="AM46" s="143"/>
      <c r="AN46" s="143"/>
      <c r="AP46" s="154"/>
      <c r="AQ46" s="154"/>
      <c r="AR46" s="154"/>
      <c r="AS46" s="155"/>
      <c r="AT46" s="154"/>
      <c r="AV46" s="125"/>
      <c r="AW46" s="147"/>
      <c r="AX46" s="147"/>
      <c r="AY46" s="147"/>
      <c r="AZ46" s="147"/>
      <c r="BA46" s="147"/>
      <c r="BB46" s="148"/>
      <c r="BC46" s="125"/>
      <c r="BE46" s="657"/>
      <c r="BF46" s="658"/>
      <c r="BG46" s="658"/>
      <c r="BH46" s="658"/>
      <c r="BI46" s="658"/>
      <c r="BJ46" s="658"/>
      <c r="BK46" s="658"/>
      <c r="BL46" s="658"/>
      <c r="BM46" s="658"/>
      <c r="BN46" s="658"/>
      <c r="BO46" s="658"/>
      <c r="BP46" s="658"/>
      <c r="BQ46" s="659"/>
      <c r="BR46" s="21"/>
    </row>
    <row r="47" spans="2:70" ht="19.95" customHeight="1" x14ac:dyDescent="0.3">
      <c r="B47" s="39"/>
      <c r="C47" s="125"/>
      <c r="D47" s="130"/>
      <c r="E47" s="125"/>
      <c r="F47" s="125"/>
      <c r="G47" s="125"/>
      <c r="H47" s="125"/>
      <c r="I47" s="125"/>
      <c r="J47" s="125"/>
      <c r="K47" s="132"/>
      <c r="L47" s="125"/>
      <c r="M47" s="125"/>
      <c r="N47" s="125"/>
      <c r="O47" s="125"/>
      <c r="P47" s="133" t="str">
        <f>IFERROR(O47*N47*(VLOOKUP(H47,'Cadastro de Itens'!$K$16:$M$79,3,0)),"")</f>
        <v/>
      </c>
      <c r="Q47" s="134" t="str">
        <f>IF(I47="","",I47*'Cadastro de Itens'!$Q$16)</f>
        <v/>
      </c>
      <c r="R47" s="125"/>
      <c r="S47" s="125"/>
      <c r="U47" s="125"/>
      <c r="V47" s="125"/>
      <c r="W47" s="125"/>
      <c r="X47" s="125"/>
      <c r="Y47" s="125"/>
      <c r="AA47" s="125"/>
      <c r="AB47" s="125"/>
      <c r="AC47" s="125"/>
      <c r="AD47" s="125"/>
      <c r="AE47" s="146"/>
      <c r="AF47" s="133"/>
      <c r="AH47" s="147"/>
      <c r="AI47" s="148"/>
      <c r="AJ47" s="147"/>
      <c r="AL47" s="143"/>
      <c r="AM47" s="143"/>
      <c r="AN47" s="143"/>
      <c r="AP47" s="154"/>
      <c r="AQ47" s="154"/>
      <c r="AR47" s="154"/>
      <c r="AS47" s="155"/>
      <c r="AT47" s="154"/>
      <c r="AV47" s="125"/>
      <c r="AW47" s="147"/>
      <c r="AX47" s="147"/>
      <c r="AY47" s="147"/>
      <c r="AZ47" s="147"/>
      <c r="BA47" s="147"/>
      <c r="BB47" s="148"/>
      <c r="BC47" s="125"/>
      <c r="BE47" s="657"/>
      <c r="BF47" s="658"/>
      <c r="BG47" s="658"/>
      <c r="BH47" s="658"/>
      <c r="BI47" s="658"/>
      <c r="BJ47" s="658"/>
      <c r="BK47" s="658"/>
      <c r="BL47" s="658"/>
      <c r="BM47" s="658"/>
      <c r="BN47" s="658"/>
      <c r="BO47" s="658"/>
      <c r="BP47" s="658"/>
      <c r="BQ47" s="659"/>
      <c r="BR47" s="21"/>
    </row>
    <row r="48" spans="2:70" ht="19.95" customHeight="1" x14ac:dyDescent="0.3">
      <c r="B48" s="39"/>
      <c r="C48" s="125"/>
      <c r="D48" s="125"/>
      <c r="E48" s="125"/>
      <c r="F48" s="125"/>
      <c r="G48" s="125"/>
      <c r="H48" s="125"/>
      <c r="I48" s="125"/>
      <c r="J48" s="125"/>
      <c r="K48" s="132"/>
      <c r="L48" s="132"/>
      <c r="M48" s="132"/>
      <c r="N48" s="125"/>
      <c r="O48" s="125"/>
      <c r="P48" s="133" t="str">
        <f>IFERROR(O48*N48*(VLOOKUP(H48,'Cadastro de Itens'!$K$16:$M$79,3,0)),"")</f>
        <v/>
      </c>
      <c r="Q48" s="134" t="str">
        <f>IF(I48="","",I48*'Cadastro de Itens'!$Q$16)</f>
        <v/>
      </c>
      <c r="R48" s="125"/>
      <c r="S48" s="125"/>
      <c r="U48" s="125"/>
      <c r="V48" s="125"/>
      <c r="W48" s="125"/>
      <c r="X48" s="125"/>
      <c r="Y48" s="125"/>
      <c r="AA48" s="125"/>
      <c r="AB48" s="125"/>
      <c r="AC48" s="125"/>
      <c r="AD48" s="125"/>
      <c r="AE48" s="146"/>
      <c r="AF48" s="133"/>
      <c r="AH48" s="147"/>
      <c r="AI48" s="148"/>
      <c r="AJ48" s="147"/>
      <c r="AL48" s="143"/>
      <c r="AM48" s="143"/>
      <c r="AN48" s="143"/>
      <c r="AP48" s="154"/>
      <c r="AQ48" s="154"/>
      <c r="AR48" s="154"/>
      <c r="AS48" s="155"/>
      <c r="AT48" s="154"/>
      <c r="AV48" s="125"/>
      <c r="AW48" s="147"/>
      <c r="AX48" s="147"/>
      <c r="AY48" s="147"/>
      <c r="AZ48" s="147"/>
      <c r="BA48" s="147"/>
      <c r="BB48" s="148"/>
      <c r="BC48" s="125"/>
      <c r="BE48" s="657"/>
      <c r="BF48" s="658"/>
      <c r="BG48" s="658"/>
      <c r="BH48" s="658"/>
      <c r="BI48" s="658"/>
      <c r="BJ48" s="658"/>
      <c r="BK48" s="658"/>
      <c r="BL48" s="658"/>
      <c r="BM48" s="658"/>
      <c r="BN48" s="658"/>
      <c r="BO48" s="658"/>
      <c r="BP48" s="658"/>
      <c r="BQ48" s="659"/>
      <c r="BR48" s="21"/>
    </row>
    <row r="49" spans="2:70" ht="19.95" customHeight="1" x14ac:dyDescent="0.3">
      <c r="B49" s="39"/>
      <c r="C49" s="125"/>
      <c r="D49" s="130"/>
      <c r="E49" s="125"/>
      <c r="F49" s="125"/>
      <c r="G49" s="125"/>
      <c r="H49" s="125"/>
      <c r="I49" s="125"/>
      <c r="J49" s="125"/>
      <c r="K49" s="132"/>
      <c r="L49" s="125"/>
      <c r="M49" s="125"/>
      <c r="N49" s="125"/>
      <c r="O49" s="125"/>
      <c r="P49" s="133" t="str">
        <f>IFERROR(O49*N49*(VLOOKUP(H49,'Cadastro de Itens'!$K$16:$M$79,3,0)),"")</f>
        <v/>
      </c>
      <c r="Q49" s="134" t="str">
        <f>IF(I49="","",I49*'Cadastro de Itens'!$Q$16)</f>
        <v/>
      </c>
      <c r="R49" s="125"/>
      <c r="S49" s="125"/>
      <c r="U49" s="125"/>
      <c r="V49" s="125"/>
      <c r="W49" s="125"/>
      <c r="X49" s="125"/>
      <c r="Y49" s="125"/>
      <c r="AA49" s="125"/>
      <c r="AB49" s="125"/>
      <c r="AC49" s="125"/>
      <c r="AD49" s="125"/>
      <c r="AE49" s="146"/>
      <c r="AF49" s="133"/>
      <c r="AH49" s="147"/>
      <c r="AI49" s="148"/>
      <c r="AJ49" s="147"/>
      <c r="AL49" s="143"/>
      <c r="AM49" s="143"/>
      <c r="AN49" s="143"/>
      <c r="AP49" s="154"/>
      <c r="AQ49" s="154"/>
      <c r="AR49" s="154"/>
      <c r="AS49" s="155"/>
      <c r="AT49" s="154"/>
      <c r="AV49" s="125"/>
      <c r="AW49" s="147"/>
      <c r="AX49" s="147"/>
      <c r="AY49" s="147"/>
      <c r="AZ49" s="147"/>
      <c r="BA49" s="147"/>
      <c r="BB49" s="148"/>
      <c r="BC49" s="125"/>
      <c r="BE49" s="657"/>
      <c r="BF49" s="658"/>
      <c r="BG49" s="658"/>
      <c r="BH49" s="658"/>
      <c r="BI49" s="658"/>
      <c r="BJ49" s="658"/>
      <c r="BK49" s="658"/>
      <c r="BL49" s="658"/>
      <c r="BM49" s="658"/>
      <c r="BN49" s="658"/>
      <c r="BO49" s="658"/>
      <c r="BP49" s="658"/>
      <c r="BQ49" s="659"/>
      <c r="BR49" s="21"/>
    </row>
    <row r="50" spans="2:70" ht="19.95" customHeight="1" x14ac:dyDescent="0.3">
      <c r="B50" s="39"/>
      <c r="C50" s="125"/>
      <c r="D50" s="125"/>
      <c r="E50" s="125"/>
      <c r="F50" s="125"/>
      <c r="G50" s="125"/>
      <c r="H50" s="125"/>
      <c r="I50" s="125"/>
      <c r="J50" s="125"/>
      <c r="K50" s="132"/>
      <c r="L50" s="132"/>
      <c r="M50" s="132"/>
      <c r="N50" s="125"/>
      <c r="O50" s="125"/>
      <c r="P50" s="133" t="str">
        <f>IFERROR(O50*N50*(VLOOKUP(H50,'Cadastro de Itens'!$K$16:$M$79,3,0)),"")</f>
        <v/>
      </c>
      <c r="Q50" s="134" t="str">
        <f>IF(I50="","",I50*'Cadastro de Itens'!$Q$16)</f>
        <v/>
      </c>
      <c r="R50" s="125"/>
      <c r="S50" s="125"/>
      <c r="U50" s="125"/>
      <c r="V50" s="125"/>
      <c r="W50" s="125"/>
      <c r="X50" s="125"/>
      <c r="Y50" s="125"/>
      <c r="AA50" s="125"/>
      <c r="AB50" s="125"/>
      <c r="AC50" s="125"/>
      <c r="AD50" s="125"/>
      <c r="AE50" s="146"/>
      <c r="AF50" s="133"/>
      <c r="AH50" s="147"/>
      <c r="AI50" s="148"/>
      <c r="AJ50" s="147"/>
      <c r="AL50" s="143"/>
      <c r="AM50" s="143"/>
      <c r="AN50" s="143"/>
      <c r="AP50" s="154"/>
      <c r="AQ50" s="154"/>
      <c r="AR50" s="154"/>
      <c r="AS50" s="155"/>
      <c r="AT50" s="154"/>
      <c r="AV50" s="125"/>
      <c r="AW50" s="147"/>
      <c r="AX50" s="147"/>
      <c r="AY50" s="147"/>
      <c r="AZ50" s="147"/>
      <c r="BA50" s="147"/>
      <c r="BB50" s="148"/>
      <c r="BC50" s="125"/>
      <c r="BE50" s="657"/>
      <c r="BF50" s="658"/>
      <c r="BG50" s="658"/>
      <c r="BH50" s="658"/>
      <c r="BI50" s="658"/>
      <c r="BJ50" s="658"/>
      <c r="BK50" s="658"/>
      <c r="BL50" s="658"/>
      <c r="BM50" s="658"/>
      <c r="BN50" s="658"/>
      <c r="BO50" s="658"/>
      <c r="BP50" s="658"/>
      <c r="BQ50" s="659"/>
      <c r="BR50" s="21"/>
    </row>
    <row r="51" spans="2:70" ht="19.95" customHeight="1" x14ac:dyDescent="0.3">
      <c r="B51" s="39"/>
      <c r="C51" s="125"/>
      <c r="D51" s="130"/>
      <c r="E51" s="125"/>
      <c r="F51" s="125"/>
      <c r="G51" s="125"/>
      <c r="H51" s="125"/>
      <c r="I51" s="125"/>
      <c r="J51" s="125"/>
      <c r="K51" s="132"/>
      <c r="L51" s="125"/>
      <c r="M51" s="125"/>
      <c r="N51" s="125"/>
      <c r="O51" s="125"/>
      <c r="P51" s="133" t="str">
        <f>IFERROR(O51*N51*(VLOOKUP(H51,'Cadastro de Itens'!$K$16:$M$79,3,0)),"")</f>
        <v/>
      </c>
      <c r="Q51" s="134" t="str">
        <f>IF(I51="","",I51*'Cadastro de Itens'!$Q$16)</f>
        <v/>
      </c>
      <c r="R51" s="125"/>
      <c r="S51" s="125"/>
      <c r="U51" s="125"/>
      <c r="V51" s="125"/>
      <c r="W51" s="125"/>
      <c r="X51" s="125"/>
      <c r="Y51" s="125"/>
      <c r="AA51" s="125"/>
      <c r="AB51" s="125"/>
      <c r="AC51" s="125"/>
      <c r="AD51" s="125"/>
      <c r="AE51" s="146"/>
      <c r="AF51" s="133"/>
      <c r="AH51" s="147"/>
      <c r="AI51" s="148"/>
      <c r="AJ51" s="147"/>
      <c r="AL51" s="143"/>
      <c r="AM51" s="143"/>
      <c r="AN51" s="143"/>
      <c r="AP51" s="154"/>
      <c r="AQ51" s="154"/>
      <c r="AR51" s="154"/>
      <c r="AS51" s="155"/>
      <c r="AT51" s="154"/>
      <c r="AV51" s="125"/>
      <c r="AW51" s="147"/>
      <c r="AX51" s="147"/>
      <c r="AY51" s="147"/>
      <c r="AZ51" s="147"/>
      <c r="BA51" s="147"/>
      <c r="BB51" s="148"/>
      <c r="BC51" s="125"/>
      <c r="BE51" s="657"/>
      <c r="BF51" s="658"/>
      <c r="BG51" s="658"/>
      <c r="BH51" s="658"/>
      <c r="BI51" s="658"/>
      <c r="BJ51" s="658"/>
      <c r="BK51" s="658"/>
      <c r="BL51" s="658"/>
      <c r="BM51" s="658"/>
      <c r="BN51" s="658"/>
      <c r="BO51" s="658"/>
      <c r="BP51" s="658"/>
      <c r="BQ51" s="659"/>
      <c r="BR51" s="21"/>
    </row>
    <row r="52" spans="2:70" ht="19.95" customHeight="1" x14ac:dyDescent="0.3">
      <c r="B52" s="39"/>
      <c r="C52" s="125"/>
      <c r="D52" s="125"/>
      <c r="E52" s="125"/>
      <c r="F52" s="125"/>
      <c r="G52" s="125"/>
      <c r="H52" s="125"/>
      <c r="I52" s="125"/>
      <c r="J52" s="125"/>
      <c r="K52" s="132"/>
      <c r="L52" s="132"/>
      <c r="M52" s="132"/>
      <c r="N52" s="125"/>
      <c r="O52" s="125"/>
      <c r="P52" s="133" t="str">
        <f>IFERROR(O52*N52*(VLOOKUP(H52,'Cadastro de Itens'!$K$16:$M$79,3,0)),"")</f>
        <v/>
      </c>
      <c r="Q52" s="134" t="str">
        <f>IF(I52="","",I52*'Cadastro de Itens'!$Q$16)</f>
        <v/>
      </c>
      <c r="R52" s="125"/>
      <c r="S52" s="125"/>
      <c r="U52" s="125"/>
      <c r="V52" s="125"/>
      <c r="W52" s="125"/>
      <c r="X52" s="125"/>
      <c r="Y52" s="125"/>
      <c r="AA52" s="125"/>
      <c r="AB52" s="125"/>
      <c r="AC52" s="125"/>
      <c r="AD52" s="125"/>
      <c r="AE52" s="146"/>
      <c r="AF52" s="133"/>
      <c r="AH52" s="147"/>
      <c r="AI52" s="148"/>
      <c r="AJ52" s="147"/>
      <c r="AL52" s="143"/>
      <c r="AM52" s="143"/>
      <c r="AN52" s="143"/>
      <c r="AP52" s="154"/>
      <c r="AQ52" s="154"/>
      <c r="AR52" s="154"/>
      <c r="AS52" s="155"/>
      <c r="AT52" s="154"/>
      <c r="AV52" s="125"/>
      <c r="AW52" s="147"/>
      <c r="AX52" s="147"/>
      <c r="AY52" s="147"/>
      <c r="AZ52" s="147"/>
      <c r="BA52" s="147"/>
      <c r="BB52" s="148"/>
      <c r="BC52" s="125"/>
      <c r="BE52" s="657"/>
      <c r="BF52" s="658"/>
      <c r="BG52" s="658"/>
      <c r="BH52" s="658"/>
      <c r="BI52" s="658"/>
      <c r="BJ52" s="658"/>
      <c r="BK52" s="658"/>
      <c r="BL52" s="658"/>
      <c r="BM52" s="658"/>
      <c r="BN52" s="658"/>
      <c r="BO52" s="658"/>
      <c r="BP52" s="658"/>
      <c r="BQ52" s="659"/>
      <c r="BR52" s="21"/>
    </row>
    <row r="53" spans="2:70" ht="19.95" customHeight="1" x14ac:dyDescent="0.3">
      <c r="B53" s="39"/>
      <c r="C53" s="125"/>
      <c r="D53" s="130"/>
      <c r="E53" s="125"/>
      <c r="F53" s="125"/>
      <c r="G53" s="125"/>
      <c r="H53" s="125"/>
      <c r="I53" s="125"/>
      <c r="J53" s="125"/>
      <c r="K53" s="132"/>
      <c r="L53" s="125"/>
      <c r="M53" s="125"/>
      <c r="N53" s="125"/>
      <c r="O53" s="125"/>
      <c r="P53" s="133" t="str">
        <f>IFERROR(O53*N53*(VLOOKUP(H53,'Cadastro de Itens'!$K$16:$M$79,3,0)),"")</f>
        <v/>
      </c>
      <c r="Q53" s="134" t="str">
        <f>IF(I53="","",I53*'Cadastro de Itens'!$Q$16)</f>
        <v/>
      </c>
      <c r="R53" s="125"/>
      <c r="S53" s="125"/>
      <c r="U53" s="125"/>
      <c r="V53" s="125"/>
      <c r="W53" s="125"/>
      <c r="X53" s="125"/>
      <c r="Y53" s="125"/>
      <c r="AA53" s="125"/>
      <c r="AB53" s="125"/>
      <c r="AC53" s="125"/>
      <c r="AD53" s="125"/>
      <c r="AE53" s="146"/>
      <c r="AF53" s="133"/>
      <c r="AH53" s="147"/>
      <c r="AI53" s="148"/>
      <c r="AJ53" s="147"/>
      <c r="AL53" s="143"/>
      <c r="AM53" s="143"/>
      <c r="AN53" s="143"/>
      <c r="AP53" s="154"/>
      <c r="AQ53" s="154"/>
      <c r="AR53" s="154"/>
      <c r="AS53" s="155"/>
      <c r="AT53" s="154"/>
      <c r="AV53" s="125"/>
      <c r="AW53" s="147"/>
      <c r="AX53" s="147"/>
      <c r="AY53" s="147"/>
      <c r="AZ53" s="147"/>
      <c r="BA53" s="147"/>
      <c r="BB53" s="148"/>
      <c r="BC53" s="125"/>
      <c r="BE53" s="657"/>
      <c r="BF53" s="658"/>
      <c r="BG53" s="658"/>
      <c r="BH53" s="658"/>
      <c r="BI53" s="658"/>
      <c r="BJ53" s="658"/>
      <c r="BK53" s="658"/>
      <c r="BL53" s="658"/>
      <c r="BM53" s="658"/>
      <c r="BN53" s="658"/>
      <c r="BO53" s="658"/>
      <c r="BP53" s="658"/>
      <c r="BQ53" s="659"/>
      <c r="BR53" s="21"/>
    </row>
    <row r="54" spans="2:70" ht="19.95" customHeight="1" x14ac:dyDescent="0.3">
      <c r="B54" s="39"/>
      <c r="C54" s="125"/>
      <c r="D54" s="125"/>
      <c r="E54" s="125"/>
      <c r="F54" s="125"/>
      <c r="G54" s="125"/>
      <c r="H54" s="125"/>
      <c r="I54" s="125"/>
      <c r="J54" s="125"/>
      <c r="K54" s="132"/>
      <c r="L54" s="132"/>
      <c r="M54" s="132"/>
      <c r="N54" s="125"/>
      <c r="O54" s="125"/>
      <c r="P54" s="133" t="str">
        <f>IFERROR(O54*N54*(VLOOKUP(H54,'Cadastro de Itens'!$K$16:$M$79,3,0)),"")</f>
        <v/>
      </c>
      <c r="Q54" s="134" t="str">
        <f>IF(I54="","",I54*'Cadastro de Itens'!$Q$16)</f>
        <v/>
      </c>
      <c r="R54" s="125"/>
      <c r="S54" s="125"/>
      <c r="U54" s="125"/>
      <c r="V54" s="125"/>
      <c r="W54" s="125"/>
      <c r="X54" s="125"/>
      <c r="Y54" s="125"/>
      <c r="AA54" s="125"/>
      <c r="AB54" s="125"/>
      <c r="AC54" s="125"/>
      <c r="AD54" s="125"/>
      <c r="AE54" s="146"/>
      <c r="AF54" s="133"/>
      <c r="AH54" s="147"/>
      <c r="AI54" s="148"/>
      <c r="AJ54" s="147"/>
      <c r="AL54" s="143"/>
      <c r="AM54" s="143"/>
      <c r="AN54" s="143"/>
      <c r="AP54" s="154"/>
      <c r="AQ54" s="154"/>
      <c r="AR54" s="154"/>
      <c r="AS54" s="155"/>
      <c r="AT54" s="154"/>
      <c r="AV54" s="125"/>
      <c r="AW54" s="147"/>
      <c r="AX54" s="147"/>
      <c r="AY54" s="147"/>
      <c r="AZ54" s="147"/>
      <c r="BA54" s="147"/>
      <c r="BB54" s="148"/>
      <c r="BC54" s="125"/>
      <c r="BE54" s="657"/>
      <c r="BF54" s="658"/>
      <c r="BG54" s="658"/>
      <c r="BH54" s="658"/>
      <c r="BI54" s="658"/>
      <c r="BJ54" s="658"/>
      <c r="BK54" s="658"/>
      <c r="BL54" s="658"/>
      <c r="BM54" s="658"/>
      <c r="BN54" s="658"/>
      <c r="BO54" s="658"/>
      <c r="BP54" s="658"/>
      <c r="BQ54" s="659"/>
      <c r="BR54" s="21"/>
    </row>
    <row r="55" spans="2:70" ht="19.95" customHeight="1" x14ac:dyDescent="0.3">
      <c r="B55" s="39"/>
      <c r="C55" s="125"/>
      <c r="D55" s="130"/>
      <c r="E55" s="125"/>
      <c r="F55" s="125"/>
      <c r="G55" s="125"/>
      <c r="H55" s="125"/>
      <c r="I55" s="125"/>
      <c r="J55" s="125"/>
      <c r="K55" s="132"/>
      <c r="L55" s="125"/>
      <c r="M55" s="125"/>
      <c r="N55" s="125"/>
      <c r="O55" s="125"/>
      <c r="P55" s="133" t="str">
        <f>IFERROR(O55*N55*(VLOOKUP(H55,'Cadastro de Itens'!$K$16:$M$79,3,0)),"")</f>
        <v/>
      </c>
      <c r="Q55" s="134" t="str">
        <f>IF(I55="","",I55*'Cadastro de Itens'!$Q$16)</f>
        <v/>
      </c>
      <c r="R55" s="125"/>
      <c r="S55" s="125"/>
      <c r="U55" s="125"/>
      <c r="V55" s="125"/>
      <c r="W55" s="125"/>
      <c r="X55" s="125"/>
      <c r="Y55" s="125"/>
      <c r="AA55" s="125"/>
      <c r="AB55" s="125"/>
      <c r="AC55" s="125"/>
      <c r="AD55" s="125"/>
      <c r="AE55" s="146"/>
      <c r="AF55" s="133"/>
      <c r="AH55" s="147"/>
      <c r="AI55" s="148"/>
      <c r="AJ55" s="147"/>
      <c r="AL55" s="143"/>
      <c r="AM55" s="143"/>
      <c r="AN55" s="143"/>
      <c r="AP55" s="154"/>
      <c r="AQ55" s="154"/>
      <c r="AR55" s="154"/>
      <c r="AS55" s="155"/>
      <c r="AT55" s="154"/>
      <c r="AV55" s="125"/>
      <c r="AW55" s="147"/>
      <c r="AX55" s="147"/>
      <c r="AY55" s="147"/>
      <c r="AZ55" s="147"/>
      <c r="BA55" s="147"/>
      <c r="BB55" s="148"/>
      <c r="BC55" s="125"/>
      <c r="BE55" s="657"/>
      <c r="BF55" s="658"/>
      <c r="BG55" s="658"/>
      <c r="BH55" s="658"/>
      <c r="BI55" s="658"/>
      <c r="BJ55" s="658"/>
      <c r="BK55" s="658"/>
      <c r="BL55" s="658"/>
      <c r="BM55" s="658"/>
      <c r="BN55" s="658"/>
      <c r="BO55" s="658"/>
      <c r="BP55" s="658"/>
      <c r="BQ55" s="659"/>
      <c r="BR55" s="21"/>
    </row>
    <row r="56" spans="2:70" ht="19.95" customHeight="1" x14ac:dyDescent="0.3">
      <c r="B56" s="39"/>
      <c r="C56" s="125"/>
      <c r="D56" s="125"/>
      <c r="E56" s="125"/>
      <c r="F56" s="125"/>
      <c r="G56" s="125"/>
      <c r="H56" s="125"/>
      <c r="I56" s="125"/>
      <c r="J56" s="125"/>
      <c r="K56" s="132"/>
      <c r="L56" s="132"/>
      <c r="M56" s="132"/>
      <c r="N56" s="125"/>
      <c r="O56" s="125"/>
      <c r="P56" s="133" t="str">
        <f>IFERROR(O56*N56*(VLOOKUP(H56,'Cadastro de Itens'!$K$16:$M$79,3,0)),"")</f>
        <v/>
      </c>
      <c r="Q56" s="134" t="str">
        <f>IF(I56="","",I56*'Cadastro de Itens'!$Q$16)</f>
        <v/>
      </c>
      <c r="R56" s="125"/>
      <c r="S56" s="125"/>
      <c r="U56" s="125"/>
      <c r="V56" s="125"/>
      <c r="W56" s="125"/>
      <c r="X56" s="125"/>
      <c r="Y56" s="125"/>
      <c r="AA56" s="125"/>
      <c r="AB56" s="125"/>
      <c r="AC56" s="125"/>
      <c r="AD56" s="125"/>
      <c r="AE56" s="146"/>
      <c r="AF56" s="133"/>
      <c r="AH56" s="147"/>
      <c r="AI56" s="148"/>
      <c r="AJ56" s="147"/>
      <c r="AL56" s="143"/>
      <c r="AM56" s="143"/>
      <c r="AN56" s="143"/>
      <c r="AP56" s="154"/>
      <c r="AQ56" s="154"/>
      <c r="AR56" s="154"/>
      <c r="AS56" s="155"/>
      <c r="AT56" s="154"/>
      <c r="AV56" s="125"/>
      <c r="AW56" s="147"/>
      <c r="AX56" s="147"/>
      <c r="AY56" s="147"/>
      <c r="AZ56" s="147"/>
      <c r="BA56" s="147"/>
      <c r="BB56" s="148"/>
      <c r="BC56" s="125"/>
      <c r="BE56" s="657"/>
      <c r="BF56" s="658"/>
      <c r="BG56" s="658"/>
      <c r="BH56" s="658"/>
      <c r="BI56" s="658"/>
      <c r="BJ56" s="658"/>
      <c r="BK56" s="658"/>
      <c r="BL56" s="658"/>
      <c r="BM56" s="658"/>
      <c r="BN56" s="658"/>
      <c r="BO56" s="658"/>
      <c r="BP56" s="658"/>
      <c r="BQ56" s="659"/>
      <c r="BR56" s="21"/>
    </row>
    <row r="57" spans="2:70" ht="18" customHeight="1" x14ac:dyDescent="0.3">
      <c r="B57" s="39"/>
      <c r="C57" s="125"/>
      <c r="D57" s="130"/>
      <c r="E57" s="125"/>
      <c r="F57" s="125"/>
      <c r="G57" s="125"/>
      <c r="H57" s="125"/>
      <c r="I57" s="125"/>
      <c r="J57" s="125"/>
      <c r="K57" s="132"/>
      <c r="L57" s="125"/>
      <c r="M57" s="125"/>
      <c r="N57" s="125"/>
      <c r="O57" s="125"/>
      <c r="P57" s="133" t="str">
        <f>IFERROR(O57*N57*(VLOOKUP(H57,'Cadastro de Itens'!$K$16:$M$79,3,0)),"")</f>
        <v/>
      </c>
      <c r="Q57" s="134" t="str">
        <f>IF(I57="","",I57*'Cadastro de Itens'!$Q$16)</f>
        <v/>
      </c>
      <c r="R57" s="125"/>
      <c r="S57" s="125"/>
      <c r="U57" s="125"/>
      <c r="V57" s="125"/>
      <c r="W57" s="125"/>
      <c r="X57" s="125"/>
      <c r="Y57" s="125"/>
      <c r="AA57" s="125"/>
      <c r="AB57" s="125"/>
      <c r="AC57" s="125"/>
      <c r="AD57" s="125"/>
      <c r="AE57" s="146"/>
      <c r="AF57" s="133"/>
      <c r="AH57" s="147"/>
      <c r="AI57" s="148"/>
      <c r="AJ57" s="147"/>
      <c r="AL57" s="143"/>
      <c r="AM57" s="143"/>
      <c r="AN57" s="143"/>
      <c r="AP57" s="154"/>
      <c r="AQ57" s="154"/>
      <c r="AR57" s="154"/>
      <c r="AS57" s="155"/>
      <c r="AT57" s="154"/>
      <c r="AV57" s="125"/>
      <c r="AW57" s="147"/>
      <c r="AX57" s="147"/>
      <c r="AY57" s="147"/>
      <c r="AZ57" s="147"/>
      <c r="BA57" s="147"/>
      <c r="BB57" s="148"/>
      <c r="BC57" s="125"/>
      <c r="BE57" s="657"/>
      <c r="BF57" s="658"/>
      <c r="BG57" s="658"/>
      <c r="BH57" s="658"/>
      <c r="BI57" s="658"/>
      <c r="BJ57" s="658"/>
      <c r="BK57" s="658"/>
      <c r="BL57" s="658"/>
      <c r="BM57" s="658"/>
      <c r="BN57" s="658"/>
      <c r="BO57" s="658"/>
      <c r="BP57" s="658"/>
      <c r="BQ57" s="659"/>
      <c r="BR57" s="21"/>
    </row>
    <row r="58" spans="2:70" ht="18" customHeight="1" x14ac:dyDescent="0.3">
      <c r="B58" s="39"/>
      <c r="C58" s="125"/>
      <c r="D58" s="125"/>
      <c r="E58" s="125"/>
      <c r="F58" s="125"/>
      <c r="G58" s="125"/>
      <c r="H58" s="125"/>
      <c r="I58" s="125"/>
      <c r="J58" s="125"/>
      <c r="K58" s="132"/>
      <c r="L58" s="132"/>
      <c r="M58" s="132"/>
      <c r="N58" s="125"/>
      <c r="O58" s="125"/>
      <c r="P58" s="133" t="str">
        <f>IFERROR(O58*N58*(VLOOKUP(H58,'Cadastro de Itens'!$K$16:$M$79,3,0)),"")</f>
        <v/>
      </c>
      <c r="Q58" s="134" t="str">
        <f>IF(I58="","",I58*'Cadastro de Itens'!$Q$16)</f>
        <v/>
      </c>
      <c r="R58" s="125"/>
      <c r="S58" s="125"/>
      <c r="U58" s="125"/>
      <c r="V58" s="125"/>
      <c r="W58" s="125"/>
      <c r="X58" s="125"/>
      <c r="Y58" s="125"/>
      <c r="AA58" s="125"/>
      <c r="AB58" s="125"/>
      <c r="AC58" s="125"/>
      <c r="AD58" s="125"/>
      <c r="AE58" s="146"/>
      <c r="AF58" s="133"/>
      <c r="AH58" s="147"/>
      <c r="AI58" s="148"/>
      <c r="AJ58" s="147"/>
      <c r="AL58" s="143"/>
      <c r="AM58" s="143"/>
      <c r="AN58" s="143"/>
      <c r="AP58" s="154"/>
      <c r="AQ58" s="154"/>
      <c r="AR58" s="154"/>
      <c r="AS58" s="155"/>
      <c r="AT58" s="154"/>
      <c r="AV58" s="125"/>
      <c r="AW58" s="147"/>
      <c r="AX58" s="147"/>
      <c r="AY58" s="147"/>
      <c r="AZ58" s="147"/>
      <c r="BA58" s="147"/>
      <c r="BB58" s="148"/>
      <c r="BC58" s="125"/>
      <c r="BE58" s="657"/>
      <c r="BF58" s="658"/>
      <c r="BG58" s="658"/>
      <c r="BH58" s="658"/>
      <c r="BI58" s="658"/>
      <c r="BJ58" s="658"/>
      <c r="BK58" s="658"/>
      <c r="BL58" s="658"/>
      <c r="BM58" s="658"/>
      <c r="BN58" s="658"/>
      <c r="BO58" s="658"/>
      <c r="BP58" s="658"/>
      <c r="BQ58" s="659"/>
      <c r="BR58" s="21"/>
    </row>
    <row r="59" spans="2:70" ht="18" customHeight="1" x14ac:dyDescent="0.3">
      <c r="B59" s="39"/>
      <c r="C59" s="125"/>
      <c r="D59" s="130"/>
      <c r="E59" s="125"/>
      <c r="F59" s="125"/>
      <c r="G59" s="125"/>
      <c r="H59" s="125"/>
      <c r="I59" s="125"/>
      <c r="J59" s="125"/>
      <c r="K59" s="132"/>
      <c r="L59" s="125"/>
      <c r="M59" s="125"/>
      <c r="N59" s="125"/>
      <c r="O59" s="125"/>
      <c r="P59" s="133" t="str">
        <f>IFERROR(O59*N59*(VLOOKUP(H59,'Cadastro de Itens'!$K$16:$M$79,3,0)),"")</f>
        <v/>
      </c>
      <c r="Q59" s="134" t="str">
        <f>IF(I59="","",I59*'Cadastro de Itens'!$Q$16)</f>
        <v/>
      </c>
      <c r="R59" s="125"/>
      <c r="S59" s="125"/>
      <c r="U59" s="125"/>
      <c r="V59" s="125"/>
      <c r="W59" s="125"/>
      <c r="X59" s="125"/>
      <c r="Y59" s="125"/>
      <c r="Z59" s="66"/>
      <c r="AA59" s="125"/>
      <c r="AB59" s="125"/>
      <c r="AC59" s="125"/>
      <c r="AD59" s="125"/>
      <c r="AE59" s="146"/>
      <c r="AF59" s="133"/>
      <c r="AG59" s="66"/>
      <c r="AH59" s="147"/>
      <c r="AI59" s="148"/>
      <c r="AJ59" s="147"/>
      <c r="AK59" s="66"/>
      <c r="AL59" s="143"/>
      <c r="AM59" s="143"/>
      <c r="AN59" s="143"/>
      <c r="AP59" s="154"/>
      <c r="AQ59" s="154"/>
      <c r="AR59" s="154"/>
      <c r="AS59" s="155"/>
      <c r="AT59" s="154"/>
      <c r="AV59" s="125"/>
      <c r="AW59" s="147"/>
      <c r="AX59" s="147"/>
      <c r="AY59" s="147"/>
      <c r="AZ59" s="147"/>
      <c r="BA59" s="147"/>
      <c r="BB59" s="148"/>
      <c r="BC59" s="125"/>
      <c r="BE59" s="657"/>
      <c r="BF59" s="658"/>
      <c r="BG59" s="658"/>
      <c r="BH59" s="658"/>
      <c r="BI59" s="658"/>
      <c r="BJ59" s="658"/>
      <c r="BK59" s="658"/>
      <c r="BL59" s="658"/>
      <c r="BM59" s="658"/>
      <c r="BN59" s="658"/>
      <c r="BO59" s="658"/>
      <c r="BP59" s="658"/>
      <c r="BQ59" s="659"/>
      <c r="BR59" s="21"/>
    </row>
    <row r="60" spans="2:70" ht="18" customHeight="1" x14ac:dyDescent="0.3">
      <c r="B60" s="39"/>
      <c r="C60" s="125"/>
      <c r="D60" s="125"/>
      <c r="E60" s="125"/>
      <c r="F60" s="125"/>
      <c r="G60" s="125"/>
      <c r="H60" s="125"/>
      <c r="I60" s="125"/>
      <c r="J60" s="125"/>
      <c r="K60" s="132"/>
      <c r="L60" s="132"/>
      <c r="M60" s="132"/>
      <c r="N60" s="125"/>
      <c r="O60" s="125"/>
      <c r="P60" s="133" t="str">
        <f>IFERROR(O60*N60*(VLOOKUP(H60,'Cadastro de Itens'!$K$16:$M$79,3,0)),"")</f>
        <v/>
      </c>
      <c r="Q60" s="134" t="str">
        <f>IF(I60="","",I60*'Cadastro de Itens'!$Q$16)</f>
        <v/>
      </c>
      <c r="R60" s="125"/>
      <c r="S60" s="125"/>
      <c r="U60" s="125"/>
      <c r="V60" s="125"/>
      <c r="W60" s="125"/>
      <c r="X60" s="125"/>
      <c r="Y60" s="125"/>
      <c r="Z60" s="66"/>
      <c r="AA60" s="125"/>
      <c r="AB60" s="125"/>
      <c r="AC60" s="125"/>
      <c r="AD60" s="125"/>
      <c r="AE60" s="146"/>
      <c r="AF60" s="133"/>
      <c r="AG60" s="66"/>
      <c r="AH60" s="147"/>
      <c r="AI60" s="148"/>
      <c r="AJ60" s="147"/>
      <c r="AK60" s="66"/>
      <c r="AL60" s="143"/>
      <c r="AM60" s="143"/>
      <c r="AN60" s="143"/>
      <c r="AP60" s="154"/>
      <c r="AQ60" s="154"/>
      <c r="AR60" s="154"/>
      <c r="AS60" s="155"/>
      <c r="AT60" s="154"/>
      <c r="AV60" s="125"/>
      <c r="AW60" s="147"/>
      <c r="AX60" s="147"/>
      <c r="AY60" s="147"/>
      <c r="AZ60" s="147"/>
      <c r="BA60" s="147"/>
      <c r="BB60" s="148"/>
      <c r="BC60" s="125"/>
      <c r="BE60" s="657"/>
      <c r="BF60" s="658"/>
      <c r="BG60" s="658"/>
      <c r="BH60" s="658"/>
      <c r="BI60" s="658"/>
      <c r="BJ60" s="658"/>
      <c r="BK60" s="658"/>
      <c r="BL60" s="658"/>
      <c r="BM60" s="658"/>
      <c r="BN60" s="658"/>
      <c r="BO60" s="658"/>
      <c r="BP60" s="658"/>
      <c r="BQ60" s="659"/>
      <c r="BR60" s="21"/>
    </row>
    <row r="61" spans="2:70" ht="18" customHeight="1" x14ac:dyDescent="0.3">
      <c r="B61" s="39"/>
      <c r="C61" s="125"/>
      <c r="D61" s="130"/>
      <c r="E61" s="125"/>
      <c r="F61" s="125"/>
      <c r="G61" s="125"/>
      <c r="H61" s="125"/>
      <c r="I61" s="125"/>
      <c r="J61" s="125"/>
      <c r="K61" s="132"/>
      <c r="L61" s="125"/>
      <c r="M61" s="125"/>
      <c r="N61" s="125"/>
      <c r="O61" s="125"/>
      <c r="P61" s="133" t="str">
        <f>IFERROR(O61*N61*(VLOOKUP(H61,'Cadastro de Itens'!$K$16:$M$79,3,0)),"")</f>
        <v/>
      </c>
      <c r="Q61" s="134" t="str">
        <f>IF(I61="","",I61*'Cadastro de Itens'!$Q$16)</f>
        <v/>
      </c>
      <c r="R61" s="125"/>
      <c r="S61" s="125"/>
      <c r="U61" s="125"/>
      <c r="V61" s="125"/>
      <c r="W61" s="125"/>
      <c r="X61" s="125"/>
      <c r="Y61" s="125"/>
      <c r="Z61" s="66"/>
      <c r="AA61" s="125"/>
      <c r="AB61" s="125"/>
      <c r="AC61" s="125"/>
      <c r="AD61" s="125"/>
      <c r="AE61" s="146"/>
      <c r="AF61" s="133"/>
      <c r="AG61" s="66"/>
      <c r="AH61" s="147"/>
      <c r="AI61" s="148"/>
      <c r="AJ61" s="147"/>
      <c r="AK61" s="66"/>
      <c r="AL61" s="143"/>
      <c r="AM61" s="143"/>
      <c r="AN61" s="143"/>
      <c r="AP61" s="154"/>
      <c r="AQ61" s="154"/>
      <c r="AR61" s="154"/>
      <c r="AS61" s="155"/>
      <c r="AT61" s="154"/>
      <c r="AV61" s="125"/>
      <c r="AW61" s="147"/>
      <c r="AX61" s="147"/>
      <c r="AY61" s="147"/>
      <c r="AZ61" s="147"/>
      <c r="BA61" s="147"/>
      <c r="BB61" s="148"/>
      <c r="BC61" s="125"/>
      <c r="BE61" s="657"/>
      <c r="BF61" s="658"/>
      <c r="BG61" s="658"/>
      <c r="BH61" s="658"/>
      <c r="BI61" s="658"/>
      <c r="BJ61" s="658"/>
      <c r="BK61" s="658"/>
      <c r="BL61" s="658"/>
      <c r="BM61" s="658"/>
      <c r="BN61" s="658"/>
      <c r="BO61" s="658"/>
      <c r="BP61" s="658"/>
      <c r="BQ61" s="659"/>
      <c r="BR61" s="21"/>
    </row>
    <row r="62" spans="2:70" ht="18" customHeight="1" x14ac:dyDescent="0.3">
      <c r="B62" s="39"/>
      <c r="C62" s="125"/>
      <c r="D62" s="125"/>
      <c r="E62" s="125"/>
      <c r="F62" s="125"/>
      <c r="G62" s="125"/>
      <c r="H62" s="125"/>
      <c r="I62" s="125"/>
      <c r="J62" s="125"/>
      <c r="K62" s="132"/>
      <c r="L62" s="132"/>
      <c r="M62" s="132"/>
      <c r="N62" s="125"/>
      <c r="O62" s="125"/>
      <c r="P62" s="133" t="str">
        <f>IFERROR(O62*N62*(VLOOKUP(H62,'Cadastro de Itens'!$K$16:$M$79,3,0)),"")</f>
        <v/>
      </c>
      <c r="Q62" s="134" t="str">
        <f>IF(I62="","",I62*'Cadastro de Itens'!$Q$16)</f>
        <v/>
      </c>
      <c r="R62" s="125"/>
      <c r="S62" s="125"/>
      <c r="U62" s="125"/>
      <c r="V62" s="125"/>
      <c r="W62" s="125"/>
      <c r="X62" s="125"/>
      <c r="Y62" s="125"/>
      <c r="Z62" s="66"/>
      <c r="AA62" s="125"/>
      <c r="AB62" s="125"/>
      <c r="AC62" s="125"/>
      <c r="AD62" s="125"/>
      <c r="AE62" s="146"/>
      <c r="AF62" s="133"/>
      <c r="AG62" s="66"/>
      <c r="AH62" s="147"/>
      <c r="AI62" s="148"/>
      <c r="AJ62" s="147"/>
      <c r="AK62" s="66"/>
      <c r="AL62" s="143"/>
      <c r="AM62" s="143"/>
      <c r="AN62" s="143"/>
      <c r="AP62" s="154"/>
      <c r="AQ62" s="154"/>
      <c r="AR62" s="154"/>
      <c r="AS62" s="155"/>
      <c r="AT62" s="154"/>
      <c r="AV62" s="125"/>
      <c r="AW62" s="147"/>
      <c r="AX62" s="147"/>
      <c r="AY62" s="147"/>
      <c r="AZ62" s="147"/>
      <c r="BA62" s="147"/>
      <c r="BB62" s="148"/>
      <c r="BC62" s="125"/>
      <c r="BE62" s="657"/>
      <c r="BF62" s="658"/>
      <c r="BG62" s="658"/>
      <c r="BH62" s="658"/>
      <c r="BI62" s="658"/>
      <c r="BJ62" s="658"/>
      <c r="BK62" s="658"/>
      <c r="BL62" s="658"/>
      <c r="BM62" s="658"/>
      <c r="BN62" s="658"/>
      <c r="BO62" s="658"/>
      <c r="BP62" s="658"/>
      <c r="BQ62" s="659"/>
      <c r="BR62" s="21"/>
    </row>
    <row r="63" spans="2:70" ht="18" customHeight="1" x14ac:dyDescent="0.3">
      <c r="B63" s="39"/>
      <c r="C63" s="125"/>
      <c r="D63" s="130"/>
      <c r="E63" s="125"/>
      <c r="F63" s="125"/>
      <c r="G63" s="125"/>
      <c r="H63" s="125"/>
      <c r="I63" s="125"/>
      <c r="J63" s="125"/>
      <c r="K63" s="132"/>
      <c r="L63" s="125"/>
      <c r="M63" s="125"/>
      <c r="N63" s="125"/>
      <c r="O63" s="125"/>
      <c r="P63" s="133" t="str">
        <f>IFERROR(O63*N63*(VLOOKUP(H63,'Cadastro de Itens'!$K$16:$M$79,3,0)),"")</f>
        <v/>
      </c>
      <c r="Q63" s="134" t="str">
        <f>IF(I63="","",I63*'Cadastro de Itens'!$Q$16)</f>
        <v/>
      </c>
      <c r="R63" s="125"/>
      <c r="S63" s="125"/>
      <c r="U63" s="125"/>
      <c r="V63" s="125"/>
      <c r="W63" s="125"/>
      <c r="X63" s="125"/>
      <c r="Y63" s="125"/>
      <c r="Z63" s="66"/>
      <c r="AA63" s="125"/>
      <c r="AB63" s="125"/>
      <c r="AC63" s="125"/>
      <c r="AD63" s="125"/>
      <c r="AE63" s="146"/>
      <c r="AF63" s="133"/>
      <c r="AG63" s="66"/>
      <c r="AH63" s="147"/>
      <c r="AI63" s="148"/>
      <c r="AJ63" s="147"/>
      <c r="AK63" s="66"/>
      <c r="AL63" s="143"/>
      <c r="AM63" s="143"/>
      <c r="AN63" s="143"/>
      <c r="AP63" s="154"/>
      <c r="AQ63" s="154"/>
      <c r="AR63" s="154"/>
      <c r="AS63" s="155"/>
      <c r="AT63" s="154"/>
      <c r="AV63" s="125"/>
      <c r="AW63" s="147"/>
      <c r="AX63" s="147"/>
      <c r="AY63" s="147"/>
      <c r="AZ63" s="147"/>
      <c r="BA63" s="147"/>
      <c r="BB63" s="148"/>
      <c r="BC63" s="125"/>
      <c r="BE63" s="657"/>
      <c r="BF63" s="658"/>
      <c r="BG63" s="658"/>
      <c r="BH63" s="658"/>
      <c r="BI63" s="658"/>
      <c r="BJ63" s="658"/>
      <c r="BK63" s="658"/>
      <c r="BL63" s="658"/>
      <c r="BM63" s="658"/>
      <c r="BN63" s="658"/>
      <c r="BO63" s="658"/>
      <c r="BP63" s="658"/>
      <c r="BQ63" s="659"/>
      <c r="BR63" s="21"/>
    </row>
    <row r="64" spans="2:70" ht="18" customHeight="1" x14ac:dyDescent="0.3">
      <c r="B64" s="39"/>
      <c r="C64" s="125"/>
      <c r="D64" s="125"/>
      <c r="E64" s="125"/>
      <c r="F64" s="125"/>
      <c r="G64" s="125"/>
      <c r="H64" s="125"/>
      <c r="I64" s="125"/>
      <c r="J64" s="125"/>
      <c r="K64" s="132"/>
      <c r="L64" s="132"/>
      <c r="M64" s="132"/>
      <c r="N64" s="125"/>
      <c r="O64" s="125"/>
      <c r="P64" s="133" t="str">
        <f>IFERROR(O64*N64*(VLOOKUP(H64,'Cadastro de Itens'!$K$16:$M$79,3,0)),"")</f>
        <v/>
      </c>
      <c r="Q64" s="134" t="str">
        <f>IF(I64="","",I64*'Cadastro de Itens'!$Q$16)</f>
        <v/>
      </c>
      <c r="R64" s="125"/>
      <c r="S64" s="125"/>
      <c r="U64" s="125"/>
      <c r="V64" s="125"/>
      <c r="W64" s="125"/>
      <c r="X64" s="125"/>
      <c r="Y64" s="125"/>
      <c r="Z64" s="66"/>
      <c r="AA64" s="125"/>
      <c r="AB64" s="125"/>
      <c r="AC64" s="125"/>
      <c r="AD64" s="125"/>
      <c r="AE64" s="146"/>
      <c r="AF64" s="133"/>
      <c r="AG64" s="66"/>
      <c r="AH64" s="147"/>
      <c r="AI64" s="148"/>
      <c r="AJ64" s="147"/>
      <c r="AK64" s="66"/>
      <c r="AL64" s="143"/>
      <c r="AM64" s="143"/>
      <c r="AN64" s="143"/>
      <c r="AP64" s="154"/>
      <c r="AQ64" s="154"/>
      <c r="AR64" s="154"/>
      <c r="AS64" s="155"/>
      <c r="AT64" s="154"/>
      <c r="AV64" s="125"/>
      <c r="AW64" s="147"/>
      <c r="AX64" s="147"/>
      <c r="AY64" s="147"/>
      <c r="AZ64" s="147"/>
      <c r="BA64" s="147"/>
      <c r="BB64" s="148"/>
      <c r="BC64" s="125"/>
      <c r="BE64" s="657"/>
      <c r="BF64" s="658"/>
      <c r="BG64" s="658"/>
      <c r="BH64" s="658"/>
      <c r="BI64" s="658"/>
      <c r="BJ64" s="658"/>
      <c r="BK64" s="658"/>
      <c r="BL64" s="658"/>
      <c r="BM64" s="658"/>
      <c r="BN64" s="658"/>
      <c r="BO64" s="658"/>
      <c r="BP64" s="658"/>
      <c r="BQ64" s="659"/>
      <c r="BR64" s="21"/>
    </row>
    <row r="65" spans="2:70" ht="18" customHeight="1" x14ac:dyDescent="0.3">
      <c r="B65" s="39"/>
      <c r="C65" s="125"/>
      <c r="D65" s="130"/>
      <c r="E65" s="125"/>
      <c r="F65" s="125"/>
      <c r="G65" s="125"/>
      <c r="H65" s="125"/>
      <c r="I65" s="125"/>
      <c r="J65" s="125"/>
      <c r="K65" s="132"/>
      <c r="L65" s="125"/>
      <c r="M65" s="125"/>
      <c r="N65" s="125"/>
      <c r="O65" s="125"/>
      <c r="P65" s="133" t="str">
        <f>IFERROR(O65*N65*(VLOOKUP(H65,'Cadastro de Itens'!$K$16:$M$79,3,0)),"")</f>
        <v/>
      </c>
      <c r="Q65" s="134" t="str">
        <f>IF(I65="","",I65*'Cadastro de Itens'!$Q$16)</f>
        <v/>
      </c>
      <c r="R65" s="125"/>
      <c r="S65" s="125"/>
      <c r="U65" s="125"/>
      <c r="V65" s="125"/>
      <c r="W65" s="125"/>
      <c r="X65" s="125"/>
      <c r="Y65" s="125"/>
      <c r="Z65" s="66"/>
      <c r="AA65" s="125"/>
      <c r="AB65" s="125"/>
      <c r="AC65" s="125"/>
      <c r="AD65" s="125"/>
      <c r="AE65" s="146"/>
      <c r="AF65" s="133"/>
      <c r="AG65" s="66"/>
      <c r="AH65" s="147"/>
      <c r="AI65" s="148"/>
      <c r="AJ65" s="147"/>
      <c r="AK65" s="66"/>
      <c r="AL65" s="143"/>
      <c r="AM65" s="143"/>
      <c r="AN65" s="143"/>
      <c r="AP65" s="154"/>
      <c r="AQ65" s="154"/>
      <c r="AR65" s="154"/>
      <c r="AS65" s="155"/>
      <c r="AT65" s="154"/>
      <c r="AV65" s="125"/>
      <c r="AW65" s="147"/>
      <c r="AX65" s="147"/>
      <c r="AY65" s="147"/>
      <c r="AZ65" s="147"/>
      <c r="BA65" s="147"/>
      <c r="BB65" s="148"/>
      <c r="BC65" s="125"/>
      <c r="BE65" s="657"/>
      <c r="BF65" s="658"/>
      <c r="BG65" s="658"/>
      <c r="BH65" s="658"/>
      <c r="BI65" s="658"/>
      <c r="BJ65" s="658"/>
      <c r="BK65" s="658"/>
      <c r="BL65" s="658"/>
      <c r="BM65" s="658"/>
      <c r="BN65" s="658"/>
      <c r="BO65" s="658"/>
      <c r="BP65" s="658"/>
      <c r="BQ65" s="659"/>
      <c r="BR65" s="21"/>
    </row>
    <row r="66" spans="2:70" ht="18" customHeight="1" x14ac:dyDescent="0.3">
      <c r="B66" s="39"/>
      <c r="C66" s="125"/>
      <c r="D66" s="125"/>
      <c r="E66" s="125"/>
      <c r="F66" s="125"/>
      <c r="G66" s="125"/>
      <c r="H66" s="125"/>
      <c r="I66" s="125"/>
      <c r="J66" s="125"/>
      <c r="K66" s="132"/>
      <c r="L66" s="132"/>
      <c r="M66" s="132"/>
      <c r="N66" s="125"/>
      <c r="O66" s="125"/>
      <c r="P66" s="133" t="str">
        <f>IFERROR(O66*N66*(VLOOKUP(H66,'Cadastro de Itens'!$K$16:$M$79,3,0)),"")</f>
        <v/>
      </c>
      <c r="Q66" s="134" t="str">
        <f>IF(I66="","",I66*'Cadastro de Itens'!$Q$16)</f>
        <v/>
      </c>
      <c r="R66" s="125"/>
      <c r="S66" s="125"/>
      <c r="U66" s="125"/>
      <c r="V66" s="125"/>
      <c r="W66" s="125"/>
      <c r="X66" s="125"/>
      <c r="Y66" s="125"/>
      <c r="Z66" s="66"/>
      <c r="AA66" s="125"/>
      <c r="AB66" s="125"/>
      <c r="AC66" s="125"/>
      <c r="AD66" s="125"/>
      <c r="AE66" s="146"/>
      <c r="AF66" s="133"/>
      <c r="AG66" s="66"/>
      <c r="AH66" s="147"/>
      <c r="AI66" s="148"/>
      <c r="AJ66" s="147"/>
      <c r="AK66" s="66"/>
      <c r="AL66" s="143"/>
      <c r="AM66" s="143"/>
      <c r="AN66" s="143"/>
      <c r="AP66" s="154"/>
      <c r="AQ66" s="154"/>
      <c r="AR66" s="154"/>
      <c r="AS66" s="155"/>
      <c r="AT66" s="154"/>
      <c r="AV66" s="125"/>
      <c r="AW66" s="147"/>
      <c r="AX66" s="147"/>
      <c r="AY66" s="147"/>
      <c r="AZ66" s="147"/>
      <c r="BA66" s="147"/>
      <c r="BB66" s="148"/>
      <c r="BC66" s="125"/>
      <c r="BE66" s="657"/>
      <c r="BF66" s="658"/>
      <c r="BG66" s="658"/>
      <c r="BH66" s="658"/>
      <c r="BI66" s="658"/>
      <c r="BJ66" s="658"/>
      <c r="BK66" s="658"/>
      <c r="BL66" s="658"/>
      <c r="BM66" s="658"/>
      <c r="BN66" s="658"/>
      <c r="BO66" s="658"/>
      <c r="BP66" s="658"/>
      <c r="BQ66" s="659"/>
      <c r="BR66" s="21"/>
    </row>
    <row r="67" spans="2:70" ht="18" customHeight="1" x14ac:dyDescent="0.3">
      <c r="B67" s="39"/>
      <c r="C67" s="125"/>
      <c r="D67" s="130"/>
      <c r="E67" s="125"/>
      <c r="F67" s="125"/>
      <c r="G67" s="125"/>
      <c r="H67" s="125"/>
      <c r="I67" s="125"/>
      <c r="J67" s="125"/>
      <c r="K67" s="132"/>
      <c r="L67" s="125"/>
      <c r="M67" s="125"/>
      <c r="N67" s="125"/>
      <c r="O67" s="125"/>
      <c r="P67" s="133" t="str">
        <f>IFERROR(O67*N67*(VLOOKUP(H67,'Cadastro de Itens'!$K$16:$M$79,3,0)),"")</f>
        <v/>
      </c>
      <c r="Q67" s="134" t="str">
        <f>IF(I67="","",I67*'Cadastro de Itens'!$Q$16)</f>
        <v/>
      </c>
      <c r="R67" s="125"/>
      <c r="S67" s="125"/>
      <c r="U67" s="125"/>
      <c r="V67" s="125"/>
      <c r="W67" s="125"/>
      <c r="X67" s="125"/>
      <c r="Y67" s="125"/>
      <c r="Z67" s="66"/>
      <c r="AA67" s="125"/>
      <c r="AB67" s="125"/>
      <c r="AC67" s="125"/>
      <c r="AD67" s="125"/>
      <c r="AE67" s="146"/>
      <c r="AF67" s="133"/>
      <c r="AG67" s="66"/>
      <c r="AH67" s="147"/>
      <c r="AI67" s="148"/>
      <c r="AJ67" s="147"/>
      <c r="AK67" s="66"/>
      <c r="AL67" s="143"/>
      <c r="AM67" s="143"/>
      <c r="AN67" s="143"/>
      <c r="AP67" s="154"/>
      <c r="AQ67" s="154"/>
      <c r="AR67" s="154"/>
      <c r="AS67" s="155"/>
      <c r="AT67" s="154"/>
      <c r="AV67" s="125"/>
      <c r="AW67" s="147"/>
      <c r="AX67" s="147"/>
      <c r="AY67" s="147"/>
      <c r="AZ67" s="147"/>
      <c r="BA67" s="147"/>
      <c r="BB67" s="148"/>
      <c r="BC67" s="125"/>
      <c r="BE67" s="657"/>
      <c r="BF67" s="658"/>
      <c r="BG67" s="658"/>
      <c r="BH67" s="658"/>
      <c r="BI67" s="658"/>
      <c r="BJ67" s="658"/>
      <c r="BK67" s="658"/>
      <c r="BL67" s="658"/>
      <c r="BM67" s="658"/>
      <c r="BN67" s="658"/>
      <c r="BO67" s="658"/>
      <c r="BP67" s="658"/>
      <c r="BQ67" s="659"/>
      <c r="BR67" s="21"/>
    </row>
    <row r="68" spans="2:70" ht="18" customHeight="1" x14ac:dyDescent="0.3">
      <c r="B68" s="39"/>
      <c r="C68" s="125"/>
      <c r="D68" s="125"/>
      <c r="E68" s="125"/>
      <c r="F68" s="125"/>
      <c r="G68" s="125"/>
      <c r="H68" s="125"/>
      <c r="I68" s="125"/>
      <c r="J68" s="125"/>
      <c r="K68" s="132"/>
      <c r="L68" s="132"/>
      <c r="M68" s="132"/>
      <c r="N68" s="125"/>
      <c r="O68" s="125"/>
      <c r="P68" s="133" t="str">
        <f>IFERROR(O68*N68*(VLOOKUP(H68,'Cadastro de Itens'!$K$16:$M$79,3,0)),"")</f>
        <v/>
      </c>
      <c r="Q68" s="134" t="str">
        <f>IF(I68="","",I68*'Cadastro de Itens'!$Q$16)</f>
        <v/>
      </c>
      <c r="R68" s="125"/>
      <c r="S68" s="125"/>
      <c r="U68" s="125"/>
      <c r="V68" s="125"/>
      <c r="W68" s="125"/>
      <c r="X68" s="125"/>
      <c r="Y68" s="125"/>
      <c r="Z68" s="66"/>
      <c r="AA68" s="125"/>
      <c r="AB68" s="125"/>
      <c r="AC68" s="125"/>
      <c r="AD68" s="125"/>
      <c r="AE68" s="146"/>
      <c r="AF68" s="133"/>
      <c r="AG68" s="66"/>
      <c r="AH68" s="147"/>
      <c r="AI68" s="148"/>
      <c r="AJ68" s="147"/>
      <c r="AK68" s="66"/>
      <c r="AL68" s="143"/>
      <c r="AM68" s="143"/>
      <c r="AN68" s="143"/>
      <c r="AP68" s="154"/>
      <c r="AQ68" s="154"/>
      <c r="AR68" s="154"/>
      <c r="AS68" s="155"/>
      <c r="AT68" s="154"/>
      <c r="AV68" s="125"/>
      <c r="AW68" s="147"/>
      <c r="AX68" s="147"/>
      <c r="AY68" s="147"/>
      <c r="AZ68" s="147"/>
      <c r="BA68" s="147"/>
      <c r="BB68" s="148"/>
      <c r="BC68" s="125"/>
      <c r="BE68" s="657"/>
      <c r="BF68" s="658"/>
      <c r="BG68" s="658"/>
      <c r="BH68" s="658"/>
      <c r="BI68" s="658"/>
      <c r="BJ68" s="658"/>
      <c r="BK68" s="658"/>
      <c r="BL68" s="658"/>
      <c r="BM68" s="658"/>
      <c r="BN68" s="658"/>
      <c r="BO68" s="658"/>
      <c r="BP68" s="658"/>
      <c r="BQ68" s="659"/>
      <c r="BR68" s="21"/>
    </row>
    <row r="69" spans="2:70" ht="18" customHeight="1" x14ac:dyDescent="0.3">
      <c r="B69" s="39"/>
      <c r="C69" s="125"/>
      <c r="D69" s="130"/>
      <c r="E69" s="125"/>
      <c r="F69" s="125"/>
      <c r="G69" s="125"/>
      <c r="H69" s="125"/>
      <c r="I69" s="125"/>
      <c r="J69" s="125"/>
      <c r="K69" s="132"/>
      <c r="L69" s="125"/>
      <c r="M69" s="125"/>
      <c r="N69" s="125"/>
      <c r="O69" s="125"/>
      <c r="P69" s="133" t="str">
        <f>IFERROR(O69*N69*(VLOOKUP(H69,'Cadastro de Itens'!$K$16:$M$79,3,0)),"")</f>
        <v/>
      </c>
      <c r="Q69" s="134" t="str">
        <f>IF(I69="","",I69*'Cadastro de Itens'!$Q$16)</f>
        <v/>
      </c>
      <c r="R69" s="125"/>
      <c r="S69" s="125"/>
      <c r="U69" s="125"/>
      <c r="V69" s="125"/>
      <c r="W69" s="125"/>
      <c r="X69" s="125"/>
      <c r="Y69" s="125"/>
      <c r="Z69" s="66"/>
      <c r="AA69" s="125"/>
      <c r="AB69" s="125"/>
      <c r="AC69" s="125"/>
      <c r="AD69" s="125"/>
      <c r="AE69" s="146"/>
      <c r="AF69" s="133"/>
      <c r="AG69" s="66"/>
      <c r="AH69" s="147"/>
      <c r="AI69" s="148"/>
      <c r="AJ69" s="147"/>
      <c r="AK69" s="66"/>
      <c r="AL69" s="143"/>
      <c r="AM69" s="143"/>
      <c r="AN69" s="143"/>
      <c r="AP69" s="154"/>
      <c r="AQ69" s="154"/>
      <c r="AR69" s="154"/>
      <c r="AS69" s="155"/>
      <c r="AT69" s="154"/>
      <c r="AV69" s="125"/>
      <c r="AW69" s="147"/>
      <c r="AX69" s="147"/>
      <c r="AY69" s="147"/>
      <c r="AZ69" s="147"/>
      <c r="BA69" s="147"/>
      <c r="BB69" s="148"/>
      <c r="BC69" s="125"/>
      <c r="BE69" s="657"/>
      <c r="BF69" s="658"/>
      <c r="BG69" s="658"/>
      <c r="BH69" s="658"/>
      <c r="BI69" s="658"/>
      <c r="BJ69" s="658"/>
      <c r="BK69" s="658"/>
      <c r="BL69" s="658"/>
      <c r="BM69" s="658"/>
      <c r="BN69" s="658"/>
      <c r="BO69" s="658"/>
      <c r="BP69" s="658"/>
      <c r="BQ69" s="659"/>
      <c r="BR69" s="21"/>
    </row>
    <row r="70" spans="2:70" ht="18" customHeight="1" x14ac:dyDescent="0.3">
      <c r="B70" s="39"/>
      <c r="C70" s="125"/>
      <c r="D70" s="125"/>
      <c r="E70" s="125"/>
      <c r="F70" s="125"/>
      <c r="G70" s="125"/>
      <c r="H70" s="125"/>
      <c r="I70" s="125"/>
      <c r="J70" s="125"/>
      <c r="K70" s="132"/>
      <c r="L70" s="132"/>
      <c r="M70" s="132"/>
      <c r="N70" s="125"/>
      <c r="O70" s="125"/>
      <c r="P70" s="133" t="str">
        <f>IFERROR(O70*N70*(VLOOKUP(H70,'Cadastro de Itens'!$K$16:$M$79,3,0)),"")</f>
        <v/>
      </c>
      <c r="Q70" s="134" t="str">
        <f>IF(I70="","",I70*'Cadastro de Itens'!$Q$16)</f>
        <v/>
      </c>
      <c r="R70" s="125"/>
      <c r="S70" s="125"/>
      <c r="U70" s="125"/>
      <c r="V70" s="125"/>
      <c r="W70" s="125"/>
      <c r="X70" s="125"/>
      <c r="Y70" s="125"/>
      <c r="Z70" s="66"/>
      <c r="AA70" s="125"/>
      <c r="AB70" s="125"/>
      <c r="AC70" s="125"/>
      <c r="AD70" s="125"/>
      <c r="AE70" s="146"/>
      <c r="AF70" s="133"/>
      <c r="AG70" s="66"/>
      <c r="AH70" s="147"/>
      <c r="AI70" s="148"/>
      <c r="AJ70" s="147"/>
      <c r="AK70" s="66"/>
      <c r="AL70" s="143"/>
      <c r="AM70" s="143"/>
      <c r="AN70" s="143"/>
      <c r="AP70" s="154"/>
      <c r="AQ70" s="154"/>
      <c r="AR70" s="154"/>
      <c r="AS70" s="155"/>
      <c r="AT70" s="154"/>
      <c r="AV70" s="125"/>
      <c r="AW70" s="147"/>
      <c r="AX70" s="147"/>
      <c r="AY70" s="147"/>
      <c r="AZ70" s="147"/>
      <c r="BA70" s="147"/>
      <c r="BB70" s="148"/>
      <c r="BC70" s="125"/>
      <c r="BE70" s="657"/>
      <c r="BF70" s="658"/>
      <c r="BG70" s="658"/>
      <c r="BH70" s="658"/>
      <c r="BI70" s="658"/>
      <c r="BJ70" s="658"/>
      <c r="BK70" s="658"/>
      <c r="BL70" s="658"/>
      <c r="BM70" s="658"/>
      <c r="BN70" s="658"/>
      <c r="BO70" s="658"/>
      <c r="BP70" s="658"/>
      <c r="BQ70" s="659"/>
      <c r="BR70" s="21"/>
    </row>
    <row r="71" spans="2:70" ht="18" customHeight="1" x14ac:dyDescent="0.3">
      <c r="B71" s="39"/>
      <c r="C71" s="125"/>
      <c r="D71" s="130"/>
      <c r="E71" s="125"/>
      <c r="F71" s="125"/>
      <c r="G71" s="125"/>
      <c r="H71" s="125"/>
      <c r="I71" s="125"/>
      <c r="J71" s="125"/>
      <c r="K71" s="132"/>
      <c r="L71" s="125"/>
      <c r="M71" s="125"/>
      <c r="N71" s="125"/>
      <c r="O71" s="125"/>
      <c r="P71" s="133" t="str">
        <f>IFERROR(O71*N71*(VLOOKUP(H71,'Cadastro de Itens'!$K$16:$M$79,3,0)),"")</f>
        <v/>
      </c>
      <c r="Q71" s="134" t="str">
        <f>IF(I71="","",I71*'Cadastro de Itens'!$Q$16)</f>
        <v/>
      </c>
      <c r="R71" s="125"/>
      <c r="S71" s="125"/>
      <c r="U71" s="125"/>
      <c r="V71" s="125"/>
      <c r="W71" s="125"/>
      <c r="X71" s="125"/>
      <c r="Y71" s="125"/>
      <c r="Z71" s="66"/>
      <c r="AA71" s="125"/>
      <c r="AB71" s="125"/>
      <c r="AC71" s="125"/>
      <c r="AD71" s="125"/>
      <c r="AE71" s="146"/>
      <c r="AF71" s="133"/>
      <c r="AG71" s="66"/>
      <c r="AH71" s="147"/>
      <c r="AI71" s="148"/>
      <c r="AJ71" s="147"/>
      <c r="AK71" s="66"/>
      <c r="AL71" s="143"/>
      <c r="AM71" s="143"/>
      <c r="AN71" s="143"/>
      <c r="AP71" s="154"/>
      <c r="AQ71" s="154"/>
      <c r="AR71" s="154"/>
      <c r="AS71" s="155"/>
      <c r="AT71" s="154"/>
      <c r="AV71" s="125"/>
      <c r="AW71" s="147"/>
      <c r="AX71" s="147"/>
      <c r="AY71" s="147"/>
      <c r="AZ71" s="147"/>
      <c r="BA71" s="147"/>
      <c r="BB71" s="148"/>
      <c r="BC71" s="125"/>
      <c r="BE71" s="657"/>
      <c r="BF71" s="658"/>
      <c r="BG71" s="658"/>
      <c r="BH71" s="658"/>
      <c r="BI71" s="658"/>
      <c r="BJ71" s="658"/>
      <c r="BK71" s="658"/>
      <c r="BL71" s="658"/>
      <c r="BM71" s="658"/>
      <c r="BN71" s="658"/>
      <c r="BO71" s="658"/>
      <c r="BP71" s="658"/>
      <c r="BQ71" s="659"/>
      <c r="BR71" s="21"/>
    </row>
    <row r="72" spans="2:70" ht="18" customHeight="1" x14ac:dyDescent="0.3">
      <c r="B72" s="39"/>
      <c r="C72" s="125"/>
      <c r="D72" s="125"/>
      <c r="E72" s="125"/>
      <c r="F72" s="125"/>
      <c r="G72" s="125"/>
      <c r="H72" s="125"/>
      <c r="I72" s="125"/>
      <c r="J72" s="125"/>
      <c r="K72" s="132"/>
      <c r="L72" s="132"/>
      <c r="M72" s="132"/>
      <c r="N72" s="125"/>
      <c r="O72" s="125"/>
      <c r="P72" s="133" t="str">
        <f>IFERROR(O72*N72*(VLOOKUP(H72,'Cadastro de Itens'!$K$16:$M$79,3,0)),"")</f>
        <v/>
      </c>
      <c r="Q72" s="134" t="str">
        <f>IF(I72="","",I72*'Cadastro de Itens'!$Q$16)</f>
        <v/>
      </c>
      <c r="R72" s="125"/>
      <c r="S72" s="125"/>
      <c r="U72" s="125"/>
      <c r="V72" s="125"/>
      <c r="W72" s="125"/>
      <c r="X72" s="125"/>
      <c r="Y72" s="125"/>
      <c r="Z72" s="66"/>
      <c r="AA72" s="125"/>
      <c r="AB72" s="125"/>
      <c r="AC72" s="125"/>
      <c r="AD72" s="125"/>
      <c r="AE72" s="146"/>
      <c r="AF72" s="133"/>
      <c r="AG72" s="66"/>
      <c r="AH72" s="147"/>
      <c r="AI72" s="148"/>
      <c r="AJ72" s="147"/>
      <c r="AK72" s="66"/>
      <c r="AL72" s="143"/>
      <c r="AM72" s="143"/>
      <c r="AN72" s="143"/>
      <c r="AP72" s="154"/>
      <c r="AQ72" s="154"/>
      <c r="AR72" s="154"/>
      <c r="AS72" s="155"/>
      <c r="AT72" s="154"/>
      <c r="AV72" s="125"/>
      <c r="AW72" s="147"/>
      <c r="AX72" s="147"/>
      <c r="AY72" s="147"/>
      <c r="AZ72" s="147"/>
      <c r="BA72" s="147"/>
      <c r="BB72" s="148"/>
      <c r="BC72" s="125"/>
      <c r="BE72" s="657"/>
      <c r="BF72" s="658"/>
      <c r="BG72" s="658"/>
      <c r="BH72" s="658"/>
      <c r="BI72" s="658"/>
      <c r="BJ72" s="658"/>
      <c r="BK72" s="658"/>
      <c r="BL72" s="658"/>
      <c r="BM72" s="658"/>
      <c r="BN72" s="658"/>
      <c r="BO72" s="658"/>
      <c r="BP72" s="658"/>
      <c r="BQ72" s="659"/>
      <c r="BR72" s="21"/>
    </row>
    <row r="73" spans="2:70" ht="18" customHeight="1" x14ac:dyDescent="0.3">
      <c r="B73" s="39"/>
      <c r="C73" s="125"/>
      <c r="D73" s="130"/>
      <c r="E73" s="125"/>
      <c r="F73" s="125"/>
      <c r="G73" s="125"/>
      <c r="H73" s="125"/>
      <c r="I73" s="125"/>
      <c r="J73" s="125"/>
      <c r="K73" s="132"/>
      <c r="L73" s="125"/>
      <c r="M73" s="125"/>
      <c r="N73" s="125"/>
      <c r="O73" s="125"/>
      <c r="P73" s="133" t="str">
        <f>IFERROR(O73*N73*(VLOOKUP(H73,'Cadastro de Itens'!$K$16:$M$79,3,0)),"")</f>
        <v/>
      </c>
      <c r="Q73" s="134" t="str">
        <f>IF(I73="","",I73*'Cadastro de Itens'!$Q$16)</f>
        <v/>
      </c>
      <c r="R73" s="125"/>
      <c r="S73" s="125"/>
      <c r="U73" s="125"/>
      <c r="V73" s="125"/>
      <c r="W73" s="125"/>
      <c r="X73" s="125"/>
      <c r="Y73" s="125"/>
      <c r="Z73" s="66"/>
      <c r="AA73" s="125"/>
      <c r="AB73" s="125"/>
      <c r="AC73" s="125"/>
      <c r="AD73" s="125"/>
      <c r="AE73" s="146"/>
      <c r="AF73" s="133"/>
      <c r="AG73" s="66"/>
      <c r="AH73" s="147"/>
      <c r="AI73" s="148"/>
      <c r="AJ73" s="147"/>
      <c r="AK73" s="66"/>
      <c r="AL73" s="143"/>
      <c r="AM73" s="143"/>
      <c r="AN73" s="143"/>
      <c r="AP73" s="154"/>
      <c r="AQ73" s="154"/>
      <c r="AR73" s="154"/>
      <c r="AS73" s="155"/>
      <c r="AT73" s="154"/>
      <c r="AV73" s="125"/>
      <c r="AW73" s="147"/>
      <c r="AX73" s="147"/>
      <c r="AY73" s="147"/>
      <c r="AZ73" s="147"/>
      <c r="BA73" s="147"/>
      <c r="BB73" s="148"/>
      <c r="BC73" s="125"/>
      <c r="BE73" s="657"/>
      <c r="BF73" s="658"/>
      <c r="BG73" s="658"/>
      <c r="BH73" s="658"/>
      <c r="BI73" s="658"/>
      <c r="BJ73" s="658"/>
      <c r="BK73" s="658"/>
      <c r="BL73" s="658"/>
      <c r="BM73" s="658"/>
      <c r="BN73" s="658"/>
      <c r="BO73" s="658"/>
      <c r="BP73" s="658"/>
      <c r="BQ73" s="659"/>
      <c r="BR73" s="21"/>
    </row>
    <row r="74" spans="2:70" ht="18" customHeight="1" x14ac:dyDescent="0.3">
      <c r="B74" s="39"/>
      <c r="C74" s="125"/>
      <c r="D74" s="125"/>
      <c r="E74" s="125"/>
      <c r="F74" s="125"/>
      <c r="G74" s="125"/>
      <c r="H74" s="125"/>
      <c r="I74" s="125"/>
      <c r="J74" s="125"/>
      <c r="K74" s="132"/>
      <c r="L74" s="132"/>
      <c r="M74" s="132"/>
      <c r="N74" s="125"/>
      <c r="O74" s="125"/>
      <c r="P74" s="133" t="str">
        <f>IFERROR(O74*N74*(VLOOKUP(H74,'Cadastro de Itens'!$K$16:$M$79,3,0)),"")</f>
        <v/>
      </c>
      <c r="Q74" s="134" t="str">
        <f>IF(I74="","",I74*'Cadastro de Itens'!$Q$16)</f>
        <v/>
      </c>
      <c r="R74" s="125"/>
      <c r="S74" s="125"/>
      <c r="U74" s="125"/>
      <c r="V74" s="125"/>
      <c r="W74" s="125"/>
      <c r="X74" s="125"/>
      <c r="Y74" s="125"/>
      <c r="Z74" s="66"/>
      <c r="AA74" s="125"/>
      <c r="AB74" s="125"/>
      <c r="AC74" s="125"/>
      <c r="AD74" s="125"/>
      <c r="AE74" s="146"/>
      <c r="AF74" s="133"/>
      <c r="AG74" s="66"/>
      <c r="AH74" s="147"/>
      <c r="AI74" s="148"/>
      <c r="AJ74" s="147"/>
      <c r="AK74" s="66"/>
      <c r="AL74" s="143"/>
      <c r="AM74" s="143"/>
      <c r="AN74" s="143"/>
      <c r="AP74" s="154"/>
      <c r="AQ74" s="154"/>
      <c r="AR74" s="154"/>
      <c r="AS74" s="155"/>
      <c r="AT74" s="154"/>
      <c r="AV74" s="125"/>
      <c r="AW74" s="147"/>
      <c r="AX74" s="147"/>
      <c r="AY74" s="147"/>
      <c r="AZ74" s="147"/>
      <c r="BA74" s="147"/>
      <c r="BB74" s="148"/>
      <c r="BC74" s="125"/>
      <c r="BE74" s="657"/>
      <c r="BF74" s="658"/>
      <c r="BG74" s="658"/>
      <c r="BH74" s="658"/>
      <c r="BI74" s="658"/>
      <c r="BJ74" s="658"/>
      <c r="BK74" s="658"/>
      <c r="BL74" s="658"/>
      <c r="BM74" s="658"/>
      <c r="BN74" s="658"/>
      <c r="BO74" s="658"/>
      <c r="BP74" s="658"/>
      <c r="BQ74" s="659"/>
      <c r="BR74" s="21"/>
    </row>
    <row r="75" spans="2:70" ht="18" customHeight="1" x14ac:dyDescent="0.3">
      <c r="B75" s="39"/>
      <c r="C75" s="125"/>
      <c r="D75" s="130"/>
      <c r="E75" s="125"/>
      <c r="F75" s="125"/>
      <c r="G75" s="125"/>
      <c r="H75" s="125"/>
      <c r="I75" s="125"/>
      <c r="J75" s="125"/>
      <c r="K75" s="132"/>
      <c r="L75" s="125"/>
      <c r="M75" s="125"/>
      <c r="N75" s="125"/>
      <c r="O75" s="125"/>
      <c r="P75" s="133" t="str">
        <f>IFERROR(O75*N75*(VLOOKUP(H75,'Cadastro de Itens'!$K$16:$M$79,3,0)),"")</f>
        <v/>
      </c>
      <c r="Q75" s="134" t="str">
        <f>IF(I75="","",I75*'Cadastro de Itens'!$Q$16)</f>
        <v/>
      </c>
      <c r="R75" s="125"/>
      <c r="S75" s="125"/>
      <c r="U75" s="125"/>
      <c r="V75" s="125"/>
      <c r="W75" s="125"/>
      <c r="X75" s="125"/>
      <c r="Y75" s="125"/>
      <c r="Z75" s="66"/>
      <c r="AA75" s="125"/>
      <c r="AB75" s="125"/>
      <c r="AC75" s="125"/>
      <c r="AD75" s="125"/>
      <c r="AE75" s="146"/>
      <c r="AF75" s="133"/>
      <c r="AG75" s="66"/>
      <c r="AH75" s="147"/>
      <c r="AI75" s="148"/>
      <c r="AJ75" s="147"/>
      <c r="AK75" s="66"/>
      <c r="AL75" s="143"/>
      <c r="AM75" s="143"/>
      <c r="AN75" s="143"/>
      <c r="AP75" s="154"/>
      <c r="AQ75" s="154"/>
      <c r="AR75" s="154"/>
      <c r="AS75" s="155"/>
      <c r="AT75" s="154"/>
      <c r="AV75" s="125"/>
      <c r="AW75" s="147"/>
      <c r="AX75" s="147"/>
      <c r="AY75" s="147"/>
      <c r="AZ75" s="147"/>
      <c r="BA75" s="147"/>
      <c r="BB75" s="148"/>
      <c r="BC75" s="125"/>
      <c r="BE75" s="657"/>
      <c r="BF75" s="658"/>
      <c r="BG75" s="658"/>
      <c r="BH75" s="658"/>
      <c r="BI75" s="658"/>
      <c r="BJ75" s="658"/>
      <c r="BK75" s="658"/>
      <c r="BL75" s="658"/>
      <c r="BM75" s="658"/>
      <c r="BN75" s="658"/>
      <c r="BO75" s="658"/>
      <c r="BP75" s="658"/>
      <c r="BQ75" s="659"/>
      <c r="BR75" s="21"/>
    </row>
    <row r="76" spans="2:70" ht="18" customHeight="1" x14ac:dyDescent="0.3">
      <c r="B76" s="39"/>
      <c r="C76" s="125"/>
      <c r="D76" s="125"/>
      <c r="E76" s="125"/>
      <c r="F76" s="125"/>
      <c r="G76" s="125"/>
      <c r="H76" s="125"/>
      <c r="I76" s="125"/>
      <c r="J76" s="125"/>
      <c r="K76" s="132"/>
      <c r="L76" s="132"/>
      <c r="M76" s="132"/>
      <c r="N76" s="125"/>
      <c r="O76" s="125"/>
      <c r="P76" s="133" t="str">
        <f>IFERROR(O76*N76*(VLOOKUP(H76,'Cadastro de Itens'!$K$16:$M$79,3,0)),"")</f>
        <v/>
      </c>
      <c r="Q76" s="134" t="str">
        <f>IF(I76="","",I76*'Cadastro de Itens'!$Q$16)</f>
        <v/>
      </c>
      <c r="R76" s="125"/>
      <c r="S76" s="125"/>
      <c r="U76" s="125"/>
      <c r="V76" s="125"/>
      <c r="W76" s="125"/>
      <c r="X76" s="125"/>
      <c r="Y76" s="125"/>
      <c r="Z76" s="66"/>
      <c r="AA76" s="125"/>
      <c r="AB76" s="125"/>
      <c r="AC76" s="125"/>
      <c r="AD76" s="125"/>
      <c r="AE76" s="146"/>
      <c r="AF76" s="133"/>
      <c r="AG76" s="66"/>
      <c r="AH76" s="147"/>
      <c r="AI76" s="148"/>
      <c r="AJ76" s="147"/>
      <c r="AK76" s="66"/>
      <c r="AL76" s="143"/>
      <c r="AM76" s="143"/>
      <c r="AN76" s="143"/>
      <c r="AP76" s="154"/>
      <c r="AQ76" s="154"/>
      <c r="AR76" s="154"/>
      <c r="AS76" s="155"/>
      <c r="AT76" s="154"/>
      <c r="AV76" s="125"/>
      <c r="AW76" s="147"/>
      <c r="AX76" s="147"/>
      <c r="AY76" s="147"/>
      <c r="AZ76" s="147"/>
      <c r="BA76" s="147"/>
      <c r="BB76" s="148"/>
      <c r="BC76" s="125"/>
      <c r="BE76" s="657"/>
      <c r="BF76" s="658"/>
      <c r="BG76" s="658"/>
      <c r="BH76" s="658"/>
      <c r="BI76" s="658"/>
      <c r="BJ76" s="658"/>
      <c r="BK76" s="658"/>
      <c r="BL76" s="658"/>
      <c r="BM76" s="658"/>
      <c r="BN76" s="658"/>
      <c r="BO76" s="658"/>
      <c r="BP76" s="658"/>
      <c r="BQ76" s="659"/>
      <c r="BR76" s="21"/>
    </row>
    <row r="77" spans="2:70" ht="18" customHeight="1" x14ac:dyDescent="0.3">
      <c r="B77" s="39"/>
      <c r="C77" s="125"/>
      <c r="D77" s="130"/>
      <c r="E77" s="125"/>
      <c r="F77" s="125"/>
      <c r="G77" s="125"/>
      <c r="H77" s="125"/>
      <c r="I77" s="125"/>
      <c r="J77" s="125"/>
      <c r="K77" s="132"/>
      <c r="L77" s="125"/>
      <c r="M77" s="125"/>
      <c r="N77" s="125"/>
      <c r="O77" s="125"/>
      <c r="P77" s="133" t="str">
        <f>IFERROR(O77*N77*(VLOOKUP(H77,'Cadastro de Itens'!$K$16:$M$79,3,0)),"")</f>
        <v/>
      </c>
      <c r="Q77" s="134" t="str">
        <f>IF(I77="","",I77*'Cadastro de Itens'!$Q$16)</f>
        <v/>
      </c>
      <c r="R77" s="125"/>
      <c r="S77" s="125"/>
      <c r="U77" s="125"/>
      <c r="V77" s="125"/>
      <c r="W77" s="125"/>
      <c r="X77" s="125"/>
      <c r="Y77" s="125"/>
      <c r="Z77" s="66"/>
      <c r="AA77" s="125"/>
      <c r="AB77" s="125"/>
      <c r="AC77" s="125"/>
      <c r="AD77" s="125"/>
      <c r="AE77" s="146"/>
      <c r="AF77" s="133"/>
      <c r="AG77" s="66"/>
      <c r="AH77" s="147"/>
      <c r="AI77" s="148"/>
      <c r="AJ77" s="147"/>
      <c r="AK77" s="66"/>
      <c r="AL77" s="143"/>
      <c r="AM77" s="143"/>
      <c r="AN77" s="143"/>
      <c r="AP77" s="154"/>
      <c r="AQ77" s="154"/>
      <c r="AR77" s="154"/>
      <c r="AS77" s="155"/>
      <c r="AT77" s="154"/>
      <c r="AV77" s="125"/>
      <c r="AW77" s="147"/>
      <c r="AX77" s="147"/>
      <c r="AY77" s="147"/>
      <c r="AZ77" s="147"/>
      <c r="BA77" s="147"/>
      <c r="BB77" s="148"/>
      <c r="BC77" s="125"/>
      <c r="BE77" s="657"/>
      <c r="BF77" s="658"/>
      <c r="BG77" s="658"/>
      <c r="BH77" s="658"/>
      <c r="BI77" s="658"/>
      <c r="BJ77" s="658"/>
      <c r="BK77" s="658"/>
      <c r="BL77" s="658"/>
      <c r="BM77" s="658"/>
      <c r="BN77" s="658"/>
      <c r="BO77" s="658"/>
      <c r="BP77" s="658"/>
      <c r="BQ77" s="659"/>
      <c r="BR77" s="21"/>
    </row>
    <row r="78" spans="2:70" ht="18" customHeight="1" x14ac:dyDescent="0.3">
      <c r="B78" s="39"/>
      <c r="C78" s="125"/>
      <c r="D78" s="125"/>
      <c r="E78" s="125"/>
      <c r="F78" s="125"/>
      <c r="G78" s="125"/>
      <c r="H78" s="125"/>
      <c r="I78" s="125"/>
      <c r="J78" s="125"/>
      <c r="K78" s="132"/>
      <c r="L78" s="132"/>
      <c r="M78" s="132"/>
      <c r="N78" s="125"/>
      <c r="O78" s="125"/>
      <c r="P78" s="133" t="str">
        <f>IFERROR(O78*N78*(VLOOKUP(H78,'Cadastro de Itens'!$K$16:$M$79,3,0)),"")</f>
        <v/>
      </c>
      <c r="Q78" s="134" t="str">
        <f>IF(I78="","",I78*'Cadastro de Itens'!$Q$16)</f>
        <v/>
      </c>
      <c r="R78" s="125"/>
      <c r="S78" s="125"/>
      <c r="U78" s="125"/>
      <c r="V78" s="125"/>
      <c r="W78" s="125"/>
      <c r="X78" s="125"/>
      <c r="Y78" s="125"/>
      <c r="AA78" s="125"/>
      <c r="AB78" s="125"/>
      <c r="AC78" s="125"/>
      <c r="AD78" s="125"/>
      <c r="AE78" s="146"/>
      <c r="AF78" s="133"/>
      <c r="AH78" s="147"/>
      <c r="AI78" s="148"/>
      <c r="AJ78" s="147"/>
      <c r="AL78" s="143"/>
      <c r="AM78" s="143"/>
      <c r="AN78" s="143"/>
      <c r="AP78" s="154"/>
      <c r="AQ78" s="154"/>
      <c r="AR78" s="154"/>
      <c r="AS78" s="155"/>
      <c r="AT78" s="154"/>
      <c r="AV78" s="125"/>
      <c r="AW78" s="147"/>
      <c r="AX78" s="147"/>
      <c r="AY78" s="147"/>
      <c r="AZ78" s="147"/>
      <c r="BA78" s="147"/>
      <c r="BB78" s="148"/>
      <c r="BC78" s="125"/>
      <c r="BE78" s="657"/>
      <c r="BF78" s="658"/>
      <c r="BG78" s="658"/>
      <c r="BH78" s="658"/>
      <c r="BI78" s="658"/>
      <c r="BJ78" s="658"/>
      <c r="BK78" s="658"/>
      <c r="BL78" s="658"/>
      <c r="BM78" s="658"/>
      <c r="BN78" s="658"/>
      <c r="BO78" s="658"/>
      <c r="BP78" s="658"/>
      <c r="BQ78" s="659"/>
      <c r="BR78" s="21"/>
    </row>
    <row r="79" spans="2:70" ht="18" customHeight="1" x14ac:dyDescent="0.3">
      <c r="B79" s="39"/>
      <c r="C79" s="125"/>
      <c r="D79" s="130"/>
      <c r="E79" s="125"/>
      <c r="F79" s="125"/>
      <c r="G79" s="125"/>
      <c r="H79" s="125"/>
      <c r="I79" s="125"/>
      <c r="J79" s="125"/>
      <c r="K79" s="132"/>
      <c r="L79" s="125"/>
      <c r="M79" s="125"/>
      <c r="N79" s="125"/>
      <c r="O79" s="125"/>
      <c r="P79" s="133" t="str">
        <f>IFERROR(O79*N79*(VLOOKUP(H79,'Cadastro de Itens'!$K$16:$M$79,3,0)),"")</f>
        <v/>
      </c>
      <c r="Q79" s="134" t="str">
        <f>IF(I79="","",I79*'Cadastro de Itens'!$Q$16)</f>
        <v/>
      </c>
      <c r="R79" s="125"/>
      <c r="S79" s="125"/>
      <c r="U79" s="125"/>
      <c r="V79" s="125"/>
      <c r="W79" s="125"/>
      <c r="X79" s="125"/>
      <c r="Y79" s="125"/>
      <c r="AA79" s="125"/>
      <c r="AB79" s="125"/>
      <c r="AC79" s="125"/>
      <c r="AD79" s="125"/>
      <c r="AE79" s="146"/>
      <c r="AF79" s="133"/>
      <c r="AH79" s="147"/>
      <c r="AI79" s="148"/>
      <c r="AJ79" s="147"/>
      <c r="AL79" s="143"/>
      <c r="AM79" s="143"/>
      <c r="AN79" s="143"/>
      <c r="AP79" s="154"/>
      <c r="AQ79" s="154"/>
      <c r="AR79" s="154"/>
      <c r="AS79" s="155"/>
      <c r="AT79" s="154"/>
      <c r="AV79" s="125"/>
      <c r="AW79" s="147"/>
      <c r="AX79" s="147"/>
      <c r="AY79" s="147"/>
      <c r="AZ79" s="147"/>
      <c r="BA79" s="147"/>
      <c r="BB79" s="148"/>
      <c r="BC79" s="125"/>
      <c r="BE79" s="657"/>
      <c r="BF79" s="658"/>
      <c r="BG79" s="658"/>
      <c r="BH79" s="658"/>
      <c r="BI79" s="658"/>
      <c r="BJ79" s="658"/>
      <c r="BK79" s="658"/>
      <c r="BL79" s="658"/>
      <c r="BM79" s="658"/>
      <c r="BN79" s="658"/>
      <c r="BO79" s="658"/>
      <c r="BP79" s="658"/>
      <c r="BQ79" s="659"/>
      <c r="BR79" s="21"/>
    </row>
    <row r="80" spans="2:70" ht="18" customHeight="1" x14ac:dyDescent="0.3">
      <c r="B80" s="39"/>
      <c r="C80" s="125"/>
      <c r="D80" s="125"/>
      <c r="E80" s="125"/>
      <c r="F80" s="125"/>
      <c r="G80" s="125"/>
      <c r="H80" s="125"/>
      <c r="I80" s="125"/>
      <c r="J80" s="125"/>
      <c r="K80" s="132"/>
      <c r="L80" s="132"/>
      <c r="M80" s="132"/>
      <c r="N80" s="125"/>
      <c r="O80" s="125"/>
      <c r="P80" s="133" t="str">
        <f>IFERROR(O80*N80*(VLOOKUP(H80,'Cadastro de Itens'!$K$16:$M$79,3,0)),"")</f>
        <v/>
      </c>
      <c r="Q80" s="134" t="str">
        <f>IF(I80="","",I80*'Cadastro de Itens'!$Q$16)</f>
        <v/>
      </c>
      <c r="R80" s="125"/>
      <c r="S80" s="125"/>
      <c r="U80" s="125"/>
      <c r="V80" s="125"/>
      <c r="W80" s="125"/>
      <c r="X80" s="125"/>
      <c r="Y80" s="125"/>
      <c r="AA80" s="125"/>
      <c r="AB80" s="125"/>
      <c r="AC80" s="125"/>
      <c r="AD80" s="125"/>
      <c r="AE80" s="146"/>
      <c r="AF80" s="133"/>
      <c r="AH80" s="147"/>
      <c r="AI80" s="148"/>
      <c r="AJ80" s="147"/>
      <c r="AL80" s="143"/>
      <c r="AM80" s="143"/>
      <c r="AN80" s="143"/>
      <c r="AP80" s="154"/>
      <c r="AQ80" s="154"/>
      <c r="AR80" s="154"/>
      <c r="AS80" s="155"/>
      <c r="AT80" s="154"/>
      <c r="AV80" s="125"/>
      <c r="AW80" s="147"/>
      <c r="AX80" s="147"/>
      <c r="AY80" s="147"/>
      <c r="AZ80" s="147"/>
      <c r="BA80" s="147"/>
      <c r="BB80" s="148"/>
      <c r="BC80" s="125"/>
      <c r="BE80" s="657"/>
      <c r="BF80" s="658"/>
      <c r="BG80" s="658"/>
      <c r="BH80" s="658"/>
      <c r="BI80" s="658"/>
      <c r="BJ80" s="658"/>
      <c r="BK80" s="658"/>
      <c r="BL80" s="658"/>
      <c r="BM80" s="658"/>
      <c r="BN80" s="658"/>
      <c r="BO80" s="658"/>
      <c r="BP80" s="658"/>
      <c r="BQ80" s="659"/>
      <c r="BR80" s="21"/>
    </row>
    <row r="81" spans="2:70" ht="18" customHeight="1" x14ac:dyDescent="0.3">
      <c r="B81" s="39"/>
      <c r="C81" s="125"/>
      <c r="D81" s="130"/>
      <c r="E81" s="125"/>
      <c r="F81" s="125"/>
      <c r="G81" s="125"/>
      <c r="H81" s="125"/>
      <c r="I81" s="125"/>
      <c r="J81" s="125"/>
      <c r="K81" s="132"/>
      <c r="L81" s="125"/>
      <c r="M81" s="125"/>
      <c r="N81" s="125"/>
      <c r="O81" s="125"/>
      <c r="P81" s="133" t="str">
        <f>IFERROR(O81*N81*(VLOOKUP(H81,'Cadastro de Itens'!$K$16:$M$79,3,0)),"")</f>
        <v/>
      </c>
      <c r="Q81" s="134" t="str">
        <f>IF(I81="","",I81*'Cadastro de Itens'!$Q$16)</f>
        <v/>
      </c>
      <c r="R81" s="125"/>
      <c r="S81" s="125"/>
      <c r="U81" s="125"/>
      <c r="V81" s="125"/>
      <c r="W81" s="125"/>
      <c r="X81" s="125"/>
      <c r="Y81" s="125"/>
      <c r="AA81" s="125"/>
      <c r="AB81" s="125"/>
      <c r="AC81" s="125"/>
      <c r="AD81" s="125"/>
      <c r="AE81" s="146"/>
      <c r="AF81" s="133"/>
      <c r="AH81" s="147"/>
      <c r="AI81" s="148"/>
      <c r="AJ81" s="147"/>
      <c r="AL81" s="143"/>
      <c r="AM81" s="143"/>
      <c r="AN81" s="143"/>
      <c r="AP81" s="154"/>
      <c r="AQ81" s="154"/>
      <c r="AR81" s="154"/>
      <c r="AS81" s="155"/>
      <c r="AT81" s="154"/>
      <c r="AV81" s="125"/>
      <c r="AW81" s="147"/>
      <c r="AX81" s="147"/>
      <c r="AY81" s="147"/>
      <c r="AZ81" s="147"/>
      <c r="BA81" s="147"/>
      <c r="BB81" s="146"/>
      <c r="BC81" s="125"/>
      <c r="BE81" s="657"/>
      <c r="BF81" s="658"/>
      <c r="BG81" s="658"/>
      <c r="BH81" s="658"/>
      <c r="BI81" s="658"/>
      <c r="BJ81" s="658"/>
      <c r="BK81" s="658"/>
      <c r="BL81" s="658"/>
      <c r="BM81" s="658"/>
      <c r="BN81" s="658"/>
      <c r="BO81" s="658"/>
      <c r="BP81" s="658"/>
      <c r="BQ81" s="659"/>
      <c r="BR81" s="21"/>
    </row>
    <row r="82" spans="2:70" ht="18" customHeight="1" x14ac:dyDescent="0.3">
      <c r="B82" s="39"/>
      <c r="C82" s="125"/>
      <c r="D82" s="125"/>
      <c r="E82" s="125"/>
      <c r="F82" s="125"/>
      <c r="G82" s="125"/>
      <c r="H82" s="125"/>
      <c r="I82" s="125"/>
      <c r="J82" s="125"/>
      <c r="K82" s="132"/>
      <c r="L82" s="132"/>
      <c r="M82" s="132"/>
      <c r="N82" s="125"/>
      <c r="O82" s="125"/>
      <c r="P82" s="133" t="str">
        <f>IFERROR(O82*N82*(VLOOKUP(H82,'Cadastro de Itens'!$K$16:$M$79,3,0)),"")</f>
        <v/>
      </c>
      <c r="Q82" s="134" t="str">
        <f>IF(I82="","",I82*'Cadastro de Itens'!$Q$16)</f>
        <v/>
      </c>
      <c r="R82" s="125"/>
      <c r="S82" s="125"/>
      <c r="U82" s="125"/>
      <c r="V82" s="125"/>
      <c r="W82" s="125"/>
      <c r="X82" s="125"/>
      <c r="Y82" s="125"/>
      <c r="AA82" s="125"/>
      <c r="AB82" s="125"/>
      <c r="AC82" s="125"/>
      <c r="AD82" s="125"/>
      <c r="AE82" s="146"/>
      <c r="AF82" s="133"/>
      <c r="AH82" s="147"/>
      <c r="AI82" s="148"/>
      <c r="AJ82" s="147"/>
      <c r="AL82" s="143"/>
      <c r="AM82" s="143"/>
      <c r="AN82" s="143"/>
      <c r="AP82" s="154"/>
      <c r="AQ82" s="154"/>
      <c r="AR82" s="154"/>
      <c r="AS82" s="155"/>
      <c r="AT82" s="154"/>
      <c r="AV82" s="125"/>
      <c r="AW82" s="147"/>
      <c r="AX82" s="147"/>
      <c r="AY82" s="147"/>
      <c r="AZ82" s="147"/>
      <c r="BA82" s="147"/>
      <c r="BB82" s="146"/>
      <c r="BC82" s="125"/>
      <c r="BE82" s="657"/>
      <c r="BF82" s="658"/>
      <c r="BG82" s="658"/>
      <c r="BH82" s="658"/>
      <c r="BI82" s="658"/>
      <c r="BJ82" s="658"/>
      <c r="BK82" s="658"/>
      <c r="BL82" s="658"/>
      <c r="BM82" s="658"/>
      <c r="BN82" s="658"/>
      <c r="BO82" s="658"/>
      <c r="BP82" s="658"/>
      <c r="BQ82" s="659"/>
      <c r="BR82" s="21"/>
    </row>
    <row r="83" spans="2:70" ht="18" customHeight="1" x14ac:dyDescent="0.3">
      <c r="B83" s="39"/>
      <c r="C83" s="125"/>
      <c r="D83" s="130"/>
      <c r="E83" s="125"/>
      <c r="F83" s="125"/>
      <c r="G83" s="125"/>
      <c r="H83" s="125"/>
      <c r="I83" s="125"/>
      <c r="J83" s="125"/>
      <c r="K83" s="132"/>
      <c r="L83" s="125"/>
      <c r="M83" s="125"/>
      <c r="N83" s="125"/>
      <c r="O83" s="125"/>
      <c r="P83" s="133" t="str">
        <f>IFERROR(O83*N83*(VLOOKUP(H83,'Cadastro de Itens'!$K$16:$M$79,3,0)),"")</f>
        <v/>
      </c>
      <c r="Q83" s="134" t="str">
        <f>IF(I83="","",I83*'Cadastro de Itens'!$Q$16)</f>
        <v/>
      </c>
      <c r="R83" s="125"/>
      <c r="S83" s="125"/>
      <c r="U83" s="125"/>
      <c r="V83" s="125"/>
      <c r="W83" s="125"/>
      <c r="X83" s="125"/>
      <c r="Y83" s="125"/>
      <c r="AA83" s="125"/>
      <c r="AB83" s="125"/>
      <c r="AC83" s="125"/>
      <c r="AD83" s="125"/>
      <c r="AE83" s="146"/>
      <c r="AF83" s="133"/>
      <c r="AH83" s="147"/>
      <c r="AI83" s="148"/>
      <c r="AJ83" s="147"/>
      <c r="AL83" s="143"/>
      <c r="AM83" s="143"/>
      <c r="AN83" s="143"/>
      <c r="AP83" s="154"/>
      <c r="AQ83" s="154"/>
      <c r="AR83" s="154"/>
      <c r="AS83" s="155"/>
      <c r="AT83" s="154"/>
      <c r="AV83" s="125"/>
      <c r="AW83" s="147"/>
      <c r="AX83" s="147"/>
      <c r="AY83" s="147"/>
      <c r="AZ83" s="147"/>
      <c r="BA83" s="147"/>
      <c r="BB83" s="146"/>
      <c r="BC83" s="125"/>
      <c r="BE83" s="657"/>
      <c r="BF83" s="658"/>
      <c r="BG83" s="658"/>
      <c r="BH83" s="658"/>
      <c r="BI83" s="658"/>
      <c r="BJ83" s="658"/>
      <c r="BK83" s="658"/>
      <c r="BL83" s="658"/>
      <c r="BM83" s="658"/>
      <c r="BN83" s="658"/>
      <c r="BO83" s="658"/>
      <c r="BP83" s="658"/>
      <c r="BQ83" s="659"/>
      <c r="BR83" s="21"/>
    </row>
    <row r="84" spans="2:70" ht="32.4" customHeight="1" x14ac:dyDescent="0.3">
      <c r="B84" s="39"/>
      <c r="C84" s="125"/>
      <c r="D84" s="125"/>
      <c r="E84" s="125"/>
      <c r="F84" s="125"/>
      <c r="G84" s="125"/>
      <c r="H84" s="125"/>
      <c r="I84" s="125"/>
      <c r="J84" s="125"/>
      <c r="K84" s="132"/>
      <c r="L84" s="132"/>
      <c r="M84" s="132"/>
      <c r="N84" s="125"/>
      <c r="O84" s="125"/>
      <c r="P84" s="133" t="str">
        <f>IFERROR(O84*N84*(VLOOKUP(H84,'Cadastro de Itens'!$K$16:$M$79,3,0)),"")</f>
        <v/>
      </c>
      <c r="Q84" s="134" t="str">
        <f>IF(I84="","",I84*'Cadastro de Itens'!$Q$16)</f>
        <v/>
      </c>
      <c r="R84" s="125"/>
      <c r="S84" s="125"/>
      <c r="U84" s="125"/>
      <c r="V84" s="125"/>
      <c r="W84" s="125"/>
      <c r="X84" s="125"/>
      <c r="Y84" s="125"/>
      <c r="AA84" s="125"/>
      <c r="AB84" s="125"/>
      <c r="AC84" s="125"/>
      <c r="AD84" s="125"/>
      <c r="AE84" s="146"/>
      <c r="AF84" s="133"/>
      <c r="AH84" s="147"/>
      <c r="AI84" s="148"/>
      <c r="AJ84" s="147"/>
      <c r="AL84" s="143"/>
      <c r="AM84" s="143"/>
      <c r="AN84" s="143"/>
      <c r="AP84" s="154"/>
      <c r="AQ84" s="154"/>
      <c r="AR84" s="154"/>
      <c r="AS84" s="155"/>
      <c r="AT84" s="154"/>
      <c r="AV84" s="125"/>
      <c r="AW84" s="130"/>
      <c r="AX84" s="130"/>
      <c r="AY84" s="130"/>
      <c r="AZ84" s="130"/>
      <c r="BA84" s="147"/>
      <c r="BB84" s="146"/>
      <c r="BC84" s="125"/>
      <c r="BE84" s="657"/>
      <c r="BF84" s="658"/>
      <c r="BG84" s="658"/>
      <c r="BH84" s="658"/>
      <c r="BI84" s="658"/>
      <c r="BJ84" s="658"/>
      <c r="BK84" s="658"/>
      <c r="BL84" s="658"/>
      <c r="BM84" s="658"/>
      <c r="BN84" s="658"/>
      <c r="BO84" s="658"/>
      <c r="BP84" s="658"/>
      <c r="BQ84" s="659"/>
      <c r="BR84" s="21"/>
    </row>
    <row r="85" spans="2:70" ht="32.4" customHeight="1" x14ac:dyDescent="0.3">
      <c r="B85" s="39"/>
      <c r="C85" s="125"/>
      <c r="D85" s="130"/>
      <c r="E85" s="125"/>
      <c r="F85" s="125"/>
      <c r="G85" s="125"/>
      <c r="H85" s="125"/>
      <c r="I85" s="125"/>
      <c r="J85" s="125"/>
      <c r="K85" s="132"/>
      <c r="L85" s="125"/>
      <c r="M85" s="125"/>
      <c r="N85" s="125"/>
      <c r="O85" s="125"/>
      <c r="P85" s="133" t="str">
        <f>IFERROR(O85*N85*(VLOOKUP(H85,'Cadastro de Itens'!$K$16:$M$79,3,0)),"")</f>
        <v/>
      </c>
      <c r="Q85" s="134" t="str">
        <f>IF(I85="","",I85*'Cadastro de Itens'!$Q$16)</f>
        <v/>
      </c>
      <c r="R85" s="125"/>
      <c r="S85" s="125"/>
      <c r="U85" s="125"/>
      <c r="V85" s="125"/>
      <c r="W85" s="125"/>
      <c r="X85" s="125"/>
      <c r="Y85" s="125"/>
      <c r="AA85" s="125"/>
      <c r="AB85" s="125"/>
      <c r="AC85" s="125"/>
      <c r="AD85" s="125"/>
      <c r="AE85" s="146"/>
      <c r="AF85" s="133"/>
      <c r="AH85" s="147"/>
      <c r="AI85" s="148"/>
      <c r="AJ85" s="147"/>
      <c r="AL85" s="143"/>
      <c r="AM85" s="143"/>
      <c r="AN85" s="143"/>
      <c r="AP85" s="154"/>
      <c r="AQ85" s="154"/>
      <c r="AR85" s="154"/>
      <c r="AS85" s="155"/>
      <c r="AT85" s="154"/>
      <c r="AV85" s="125"/>
      <c r="AW85" s="147"/>
      <c r="AX85" s="147"/>
      <c r="AY85" s="147"/>
      <c r="AZ85" s="147"/>
      <c r="BA85" s="147"/>
      <c r="BB85" s="148"/>
      <c r="BC85" s="125"/>
      <c r="BE85" s="657"/>
      <c r="BF85" s="658"/>
      <c r="BG85" s="658"/>
      <c r="BH85" s="658"/>
      <c r="BI85" s="658"/>
      <c r="BJ85" s="658"/>
      <c r="BK85" s="658"/>
      <c r="BL85" s="658"/>
      <c r="BM85" s="658"/>
      <c r="BN85" s="658"/>
      <c r="BO85" s="658"/>
      <c r="BP85" s="658"/>
      <c r="BQ85" s="659"/>
      <c r="BR85" s="21"/>
    </row>
    <row r="86" spans="2:70" ht="19.95" customHeight="1" x14ac:dyDescent="0.3">
      <c r="B86" s="39"/>
      <c r="C86" s="125"/>
      <c r="D86" s="125"/>
      <c r="E86" s="125"/>
      <c r="F86" s="125"/>
      <c r="G86" s="125"/>
      <c r="H86" s="125"/>
      <c r="I86" s="125"/>
      <c r="J86" s="125"/>
      <c r="K86" s="132"/>
      <c r="L86" s="132"/>
      <c r="M86" s="132"/>
      <c r="N86" s="125"/>
      <c r="O86" s="125"/>
      <c r="P86" s="133" t="str">
        <f>IFERROR(O86*N86*(VLOOKUP(H86,'Cadastro de Itens'!$K$16:$M$79,3,0)),"")</f>
        <v/>
      </c>
      <c r="Q86" s="134" t="str">
        <f>IF(I86="","",I86*'Cadastro de Itens'!$Q$16)</f>
        <v/>
      </c>
      <c r="R86" s="125"/>
      <c r="S86" s="125"/>
      <c r="U86" s="125"/>
      <c r="V86" s="125"/>
      <c r="W86" s="125"/>
      <c r="X86" s="125"/>
      <c r="Y86" s="125"/>
      <c r="AA86" s="125"/>
      <c r="AB86" s="125"/>
      <c r="AC86" s="125"/>
      <c r="AD86" s="125"/>
      <c r="AE86" s="146"/>
      <c r="AF86" s="133"/>
      <c r="AH86" s="147"/>
      <c r="AI86" s="148"/>
      <c r="AJ86" s="147"/>
      <c r="AL86" s="143"/>
      <c r="AM86" s="143"/>
      <c r="AN86" s="143"/>
      <c r="AP86" s="154"/>
      <c r="AQ86" s="154"/>
      <c r="AR86" s="154"/>
      <c r="AS86" s="155"/>
      <c r="AT86" s="154"/>
      <c r="AV86" s="125"/>
      <c r="AW86" s="147"/>
      <c r="AX86" s="147"/>
      <c r="AY86" s="147"/>
      <c r="AZ86" s="147"/>
      <c r="BA86" s="147"/>
      <c r="BB86" s="158"/>
      <c r="BC86" s="125"/>
      <c r="BE86" s="657"/>
      <c r="BF86" s="658"/>
      <c r="BG86" s="658"/>
      <c r="BH86" s="658"/>
      <c r="BI86" s="658"/>
      <c r="BJ86" s="658"/>
      <c r="BK86" s="658"/>
      <c r="BL86" s="658"/>
      <c r="BM86" s="658"/>
      <c r="BN86" s="658"/>
      <c r="BO86" s="658"/>
      <c r="BP86" s="658"/>
      <c r="BQ86" s="659"/>
      <c r="BR86" s="21"/>
    </row>
    <row r="87" spans="2:70" ht="18" customHeight="1" x14ac:dyDescent="0.3">
      <c r="B87" s="39"/>
      <c r="C87" s="125"/>
      <c r="D87" s="130"/>
      <c r="E87" s="125"/>
      <c r="F87" s="125"/>
      <c r="G87" s="125"/>
      <c r="H87" s="125"/>
      <c r="I87" s="125"/>
      <c r="J87" s="125"/>
      <c r="K87" s="132"/>
      <c r="L87" s="125"/>
      <c r="M87" s="125"/>
      <c r="N87" s="125"/>
      <c r="O87" s="125"/>
      <c r="P87" s="133" t="str">
        <f>IFERROR(O87*N87*(VLOOKUP(H87,'Cadastro de Itens'!$K$16:$M$79,3,0)),"")</f>
        <v/>
      </c>
      <c r="Q87" s="134" t="str">
        <f>IF(I87="","",I87*'Cadastro de Itens'!$Q$16)</f>
        <v/>
      </c>
      <c r="R87" s="125"/>
      <c r="S87" s="125"/>
      <c r="U87" s="125"/>
      <c r="V87" s="125"/>
      <c r="W87" s="125"/>
      <c r="X87" s="125"/>
      <c r="Y87" s="125"/>
      <c r="AA87" s="125"/>
      <c r="AB87" s="125"/>
      <c r="AC87" s="125"/>
      <c r="AD87" s="125"/>
      <c r="AE87" s="146"/>
      <c r="AF87" s="133"/>
      <c r="AH87" s="147"/>
      <c r="AI87" s="148"/>
      <c r="AJ87" s="147"/>
      <c r="AL87" s="143"/>
      <c r="AM87" s="143"/>
      <c r="AN87" s="143"/>
      <c r="AP87" s="154"/>
      <c r="AQ87" s="154"/>
      <c r="AR87" s="154"/>
      <c r="AS87" s="155"/>
      <c r="AT87" s="154"/>
      <c r="AV87" s="125"/>
      <c r="AW87" s="147"/>
      <c r="AX87" s="147"/>
      <c r="AY87" s="147"/>
      <c r="AZ87" s="147"/>
      <c r="BA87" s="147"/>
      <c r="BB87" s="148"/>
      <c r="BC87" s="125"/>
      <c r="BE87" s="657"/>
      <c r="BF87" s="658"/>
      <c r="BG87" s="658"/>
      <c r="BH87" s="658"/>
      <c r="BI87" s="658"/>
      <c r="BJ87" s="658"/>
      <c r="BK87" s="658"/>
      <c r="BL87" s="658"/>
      <c r="BM87" s="658"/>
      <c r="BN87" s="658"/>
      <c r="BO87" s="658"/>
      <c r="BP87" s="658"/>
      <c r="BQ87" s="659"/>
      <c r="BR87" s="21"/>
    </row>
    <row r="88" spans="2:70" ht="18" customHeight="1" x14ac:dyDescent="0.3">
      <c r="B88" s="39"/>
      <c r="C88" s="125"/>
      <c r="D88" s="125"/>
      <c r="E88" s="125"/>
      <c r="F88" s="125"/>
      <c r="G88" s="125"/>
      <c r="H88" s="125"/>
      <c r="I88" s="125"/>
      <c r="J88" s="125"/>
      <c r="K88" s="132"/>
      <c r="L88" s="132"/>
      <c r="M88" s="132"/>
      <c r="N88" s="125"/>
      <c r="O88" s="125"/>
      <c r="P88" s="133" t="str">
        <f>IFERROR(O88*N88*(VLOOKUP(H88,'Cadastro de Itens'!$K$16:$M$79,3,0)),"")</f>
        <v/>
      </c>
      <c r="Q88" s="134" t="str">
        <f>IF(I88="","",I88*'Cadastro de Itens'!$Q$16)</f>
        <v/>
      </c>
      <c r="R88" s="125"/>
      <c r="S88" s="125"/>
      <c r="U88" s="125"/>
      <c r="V88" s="125"/>
      <c r="W88" s="125"/>
      <c r="X88" s="125"/>
      <c r="Y88" s="125"/>
      <c r="AA88" s="125"/>
      <c r="AB88" s="125"/>
      <c r="AC88" s="125"/>
      <c r="AD88" s="125"/>
      <c r="AE88" s="146"/>
      <c r="AF88" s="133"/>
      <c r="AH88" s="147"/>
      <c r="AI88" s="148"/>
      <c r="AJ88" s="147"/>
      <c r="AL88" s="143"/>
      <c r="AM88" s="143"/>
      <c r="AN88" s="143"/>
      <c r="AP88" s="154"/>
      <c r="AQ88" s="154"/>
      <c r="AR88" s="154"/>
      <c r="AS88" s="155"/>
      <c r="AT88" s="154"/>
      <c r="AV88" s="125"/>
      <c r="AW88" s="147"/>
      <c r="AX88" s="147"/>
      <c r="AY88" s="147"/>
      <c r="AZ88" s="147"/>
      <c r="BA88" s="147"/>
      <c r="BB88" s="158"/>
      <c r="BC88" s="125"/>
      <c r="BE88" s="657"/>
      <c r="BF88" s="658"/>
      <c r="BG88" s="658"/>
      <c r="BH88" s="658"/>
      <c r="BI88" s="658"/>
      <c r="BJ88" s="658"/>
      <c r="BK88" s="658"/>
      <c r="BL88" s="658"/>
      <c r="BM88" s="658"/>
      <c r="BN88" s="658"/>
      <c r="BO88" s="658"/>
      <c r="BP88" s="658"/>
      <c r="BQ88" s="659"/>
      <c r="BR88" s="21"/>
    </row>
    <row r="89" spans="2:70" ht="18" customHeight="1" x14ac:dyDescent="0.3">
      <c r="B89" s="39"/>
      <c r="C89" s="125"/>
      <c r="D89" s="130"/>
      <c r="E89" s="125"/>
      <c r="F89" s="125"/>
      <c r="G89" s="125"/>
      <c r="H89" s="125"/>
      <c r="I89" s="125"/>
      <c r="J89" s="125"/>
      <c r="K89" s="132"/>
      <c r="L89" s="125"/>
      <c r="M89" s="125"/>
      <c r="N89" s="125"/>
      <c r="O89" s="125"/>
      <c r="P89" s="133" t="str">
        <f>IFERROR(O89*N89*(VLOOKUP(H89,'Cadastro de Itens'!$K$16:$M$79,3,0)),"")</f>
        <v/>
      </c>
      <c r="Q89" s="134" t="str">
        <f>IF(I89="","",I89*'Cadastro de Itens'!$Q$16)</f>
        <v/>
      </c>
      <c r="R89" s="125"/>
      <c r="S89" s="125"/>
      <c r="U89" s="125"/>
      <c r="V89" s="125"/>
      <c r="W89" s="125"/>
      <c r="X89" s="125"/>
      <c r="Y89" s="125"/>
      <c r="AA89" s="125"/>
      <c r="AB89" s="125"/>
      <c r="AC89" s="125"/>
      <c r="AD89" s="125"/>
      <c r="AE89" s="146"/>
      <c r="AF89" s="133"/>
      <c r="AH89" s="147"/>
      <c r="AI89" s="148"/>
      <c r="AJ89" s="147"/>
      <c r="AL89" s="143"/>
      <c r="AM89" s="143"/>
      <c r="AN89" s="143"/>
      <c r="AP89" s="154"/>
      <c r="AQ89" s="154"/>
      <c r="AR89" s="154"/>
      <c r="AS89" s="155"/>
      <c r="AT89" s="154"/>
      <c r="AV89" s="125"/>
      <c r="AW89" s="147"/>
      <c r="AX89" s="147"/>
      <c r="AY89" s="147"/>
      <c r="AZ89" s="147"/>
      <c r="BA89" s="147"/>
      <c r="BB89" s="148"/>
      <c r="BC89" s="125"/>
      <c r="BE89" s="657"/>
      <c r="BF89" s="658"/>
      <c r="BG89" s="658"/>
      <c r="BH89" s="658"/>
      <c r="BI89" s="658"/>
      <c r="BJ89" s="658"/>
      <c r="BK89" s="658"/>
      <c r="BL89" s="658"/>
      <c r="BM89" s="658"/>
      <c r="BN89" s="658"/>
      <c r="BO89" s="658"/>
      <c r="BP89" s="658"/>
      <c r="BQ89" s="659"/>
      <c r="BR89" s="21"/>
    </row>
    <row r="90" spans="2:70" ht="18" customHeight="1" x14ac:dyDescent="0.3">
      <c r="B90" s="39"/>
      <c r="C90" s="125"/>
      <c r="D90" s="125"/>
      <c r="E90" s="125"/>
      <c r="F90" s="125"/>
      <c r="G90" s="125"/>
      <c r="H90" s="125"/>
      <c r="I90" s="125"/>
      <c r="J90" s="125"/>
      <c r="K90" s="132"/>
      <c r="L90" s="132"/>
      <c r="M90" s="132"/>
      <c r="N90" s="125"/>
      <c r="O90" s="125"/>
      <c r="P90" s="133" t="str">
        <f>IFERROR(O90*N90*(VLOOKUP(H90,'Cadastro de Itens'!$K$16:$M$79,3,0)),"")</f>
        <v/>
      </c>
      <c r="Q90" s="134" t="str">
        <f>IF(I90="","",I90*'Cadastro de Itens'!$Q$16)</f>
        <v/>
      </c>
      <c r="R90" s="125"/>
      <c r="S90" s="125"/>
      <c r="U90" s="125"/>
      <c r="V90" s="125"/>
      <c r="W90" s="125"/>
      <c r="X90" s="125"/>
      <c r="Y90" s="125"/>
      <c r="AA90" s="125"/>
      <c r="AB90" s="125"/>
      <c r="AC90" s="125"/>
      <c r="AD90" s="125"/>
      <c r="AE90" s="146"/>
      <c r="AF90" s="133"/>
      <c r="AH90" s="147"/>
      <c r="AI90" s="148"/>
      <c r="AJ90" s="147"/>
      <c r="AL90" s="143"/>
      <c r="AM90" s="143"/>
      <c r="AN90" s="143"/>
      <c r="AP90" s="154"/>
      <c r="AQ90" s="154"/>
      <c r="AR90" s="154"/>
      <c r="AS90" s="155"/>
      <c r="AT90" s="154"/>
      <c r="AV90" s="125"/>
      <c r="AW90" s="147"/>
      <c r="AX90" s="147"/>
      <c r="AY90" s="147"/>
      <c r="AZ90" s="147"/>
      <c r="BA90" s="147"/>
      <c r="BB90" s="158"/>
      <c r="BC90" s="125"/>
      <c r="BE90" s="657"/>
      <c r="BF90" s="658"/>
      <c r="BG90" s="658"/>
      <c r="BH90" s="658"/>
      <c r="BI90" s="658"/>
      <c r="BJ90" s="658"/>
      <c r="BK90" s="658"/>
      <c r="BL90" s="658"/>
      <c r="BM90" s="658"/>
      <c r="BN90" s="658"/>
      <c r="BO90" s="658"/>
      <c r="BP90" s="658"/>
      <c r="BQ90" s="659"/>
      <c r="BR90" s="21"/>
    </row>
    <row r="91" spans="2:70" ht="18" customHeight="1" x14ac:dyDescent="0.3">
      <c r="B91" s="39"/>
      <c r="C91" s="125"/>
      <c r="D91" s="130"/>
      <c r="E91" s="125"/>
      <c r="F91" s="125"/>
      <c r="G91" s="125"/>
      <c r="H91" s="125"/>
      <c r="I91" s="125"/>
      <c r="J91" s="125"/>
      <c r="K91" s="132"/>
      <c r="L91" s="125"/>
      <c r="M91" s="125"/>
      <c r="N91" s="125"/>
      <c r="O91" s="125"/>
      <c r="P91" s="133" t="str">
        <f>IFERROR(O91*N91*(VLOOKUP(H91,'Cadastro de Itens'!$K$16:$M$79,3,0)),"")</f>
        <v/>
      </c>
      <c r="Q91" s="134" t="str">
        <f>IF(I91="","",I91*'Cadastro de Itens'!$Q$16)</f>
        <v/>
      </c>
      <c r="R91" s="125"/>
      <c r="S91" s="125"/>
      <c r="U91" s="125"/>
      <c r="V91" s="125"/>
      <c r="W91" s="125"/>
      <c r="X91" s="125"/>
      <c r="Y91" s="125"/>
      <c r="AA91" s="125"/>
      <c r="AB91" s="125"/>
      <c r="AC91" s="125"/>
      <c r="AD91" s="125"/>
      <c r="AE91" s="146"/>
      <c r="AF91" s="133"/>
      <c r="AH91" s="147"/>
      <c r="AI91" s="148"/>
      <c r="AJ91" s="147"/>
      <c r="AL91" s="143"/>
      <c r="AM91" s="143"/>
      <c r="AN91" s="143"/>
      <c r="AP91" s="154"/>
      <c r="AQ91" s="154"/>
      <c r="AR91" s="154"/>
      <c r="AS91" s="155"/>
      <c r="AT91" s="154"/>
      <c r="AV91" s="125"/>
      <c r="AW91" s="147"/>
      <c r="AX91" s="147"/>
      <c r="AY91" s="147"/>
      <c r="AZ91" s="147"/>
      <c r="BA91" s="147"/>
      <c r="BB91" s="148"/>
      <c r="BC91" s="125"/>
      <c r="BE91" s="657"/>
      <c r="BF91" s="658"/>
      <c r="BG91" s="658"/>
      <c r="BH91" s="658"/>
      <c r="BI91" s="658"/>
      <c r="BJ91" s="658"/>
      <c r="BK91" s="658"/>
      <c r="BL91" s="658"/>
      <c r="BM91" s="658"/>
      <c r="BN91" s="658"/>
      <c r="BO91" s="658"/>
      <c r="BP91" s="658"/>
      <c r="BQ91" s="659"/>
      <c r="BR91" s="21"/>
    </row>
    <row r="92" spans="2:70" ht="18" customHeight="1" x14ac:dyDescent="0.3">
      <c r="B92" s="39"/>
      <c r="C92" s="125"/>
      <c r="D92" s="125"/>
      <c r="E92" s="125"/>
      <c r="F92" s="125"/>
      <c r="G92" s="125"/>
      <c r="H92" s="125"/>
      <c r="I92" s="125"/>
      <c r="J92" s="125"/>
      <c r="K92" s="132"/>
      <c r="L92" s="132"/>
      <c r="M92" s="132"/>
      <c r="N92" s="125"/>
      <c r="O92" s="125"/>
      <c r="P92" s="133" t="str">
        <f>IFERROR(O92*N92*(VLOOKUP(H92,'Cadastro de Itens'!$K$16:$M$79,3,0)),"")</f>
        <v/>
      </c>
      <c r="Q92" s="134" t="str">
        <f>IF(I92="","",I92*'Cadastro de Itens'!$Q$16)</f>
        <v/>
      </c>
      <c r="R92" s="125"/>
      <c r="S92" s="125"/>
      <c r="U92" s="125"/>
      <c r="V92" s="125"/>
      <c r="W92" s="125"/>
      <c r="X92" s="125"/>
      <c r="Y92" s="125"/>
      <c r="AA92" s="125"/>
      <c r="AB92" s="125"/>
      <c r="AC92" s="125"/>
      <c r="AD92" s="125"/>
      <c r="AE92" s="146"/>
      <c r="AF92" s="133"/>
      <c r="AH92" s="147"/>
      <c r="AI92" s="148"/>
      <c r="AJ92" s="147"/>
      <c r="AL92" s="143"/>
      <c r="AM92" s="143"/>
      <c r="AN92" s="143"/>
      <c r="AP92" s="154"/>
      <c r="AQ92" s="154"/>
      <c r="AR92" s="154"/>
      <c r="AS92" s="155"/>
      <c r="AT92" s="154"/>
      <c r="AV92" s="125"/>
      <c r="AW92" s="147"/>
      <c r="AX92" s="147"/>
      <c r="AY92" s="147"/>
      <c r="AZ92" s="147"/>
      <c r="BA92" s="147"/>
      <c r="BB92" s="158"/>
      <c r="BC92" s="125"/>
      <c r="BE92" s="657"/>
      <c r="BF92" s="658"/>
      <c r="BG92" s="658"/>
      <c r="BH92" s="658"/>
      <c r="BI92" s="658"/>
      <c r="BJ92" s="658"/>
      <c r="BK92" s="658"/>
      <c r="BL92" s="658"/>
      <c r="BM92" s="658"/>
      <c r="BN92" s="658"/>
      <c r="BO92" s="658"/>
      <c r="BP92" s="658"/>
      <c r="BQ92" s="659"/>
      <c r="BR92" s="21"/>
    </row>
    <row r="93" spans="2:70" ht="18" customHeight="1" x14ac:dyDescent="0.3">
      <c r="B93" s="39"/>
      <c r="C93" s="125"/>
      <c r="D93" s="130"/>
      <c r="E93" s="125"/>
      <c r="F93" s="125"/>
      <c r="G93" s="125"/>
      <c r="H93" s="125"/>
      <c r="I93" s="125"/>
      <c r="J93" s="125"/>
      <c r="K93" s="132"/>
      <c r="L93" s="125"/>
      <c r="M93" s="125"/>
      <c r="N93" s="125"/>
      <c r="O93" s="125"/>
      <c r="P93" s="133" t="str">
        <f>IFERROR(O93*N93*(VLOOKUP(H93,'Cadastro de Itens'!$K$16:$M$79,3,0)),"")</f>
        <v/>
      </c>
      <c r="Q93" s="134" t="str">
        <f>IF(I93="","",I93*'Cadastro de Itens'!$Q$16)</f>
        <v/>
      </c>
      <c r="R93" s="125"/>
      <c r="S93" s="125"/>
      <c r="U93" s="125"/>
      <c r="V93" s="125"/>
      <c r="W93" s="125"/>
      <c r="X93" s="125"/>
      <c r="Y93" s="125"/>
      <c r="AA93" s="125"/>
      <c r="AB93" s="125"/>
      <c r="AC93" s="125"/>
      <c r="AD93" s="125"/>
      <c r="AE93" s="146"/>
      <c r="AF93" s="133"/>
      <c r="AH93" s="147"/>
      <c r="AI93" s="148"/>
      <c r="AJ93" s="147"/>
      <c r="AL93" s="143"/>
      <c r="AM93" s="143"/>
      <c r="AN93" s="143"/>
      <c r="AP93" s="154"/>
      <c r="AQ93" s="154"/>
      <c r="AR93" s="154"/>
      <c r="AS93" s="155"/>
      <c r="AT93" s="154"/>
      <c r="AV93" s="125"/>
      <c r="AW93" s="147"/>
      <c r="AX93" s="147"/>
      <c r="AY93" s="147"/>
      <c r="AZ93" s="147"/>
      <c r="BA93" s="147"/>
      <c r="BB93" s="148"/>
      <c r="BC93" s="125"/>
      <c r="BE93" s="657"/>
      <c r="BF93" s="658"/>
      <c r="BG93" s="658"/>
      <c r="BH93" s="658"/>
      <c r="BI93" s="658"/>
      <c r="BJ93" s="658"/>
      <c r="BK93" s="658"/>
      <c r="BL93" s="658"/>
      <c r="BM93" s="658"/>
      <c r="BN93" s="658"/>
      <c r="BO93" s="658"/>
      <c r="BP93" s="658"/>
      <c r="BQ93" s="659"/>
      <c r="BR93" s="21"/>
    </row>
    <row r="94" spans="2:70" ht="18" customHeight="1" x14ac:dyDescent="0.3">
      <c r="B94" s="39"/>
      <c r="C94" s="125"/>
      <c r="D94" s="125"/>
      <c r="E94" s="125"/>
      <c r="F94" s="125"/>
      <c r="G94" s="125"/>
      <c r="H94" s="125"/>
      <c r="I94" s="125"/>
      <c r="J94" s="125"/>
      <c r="K94" s="132"/>
      <c r="L94" s="132"/>
      <c r="M94" s="132"/>
      <c r="N94" s="125"/>
      <c r="O94" s="125"/>
      <c r="P94" s="133" t="str">
        <f>IFERROR(O94*N94*(VLOOKUP(H94,'Cadastro de Itens'!$K$16:$M$79,3,0)),"")</f>
        <v/>
      </c>
      <c r="Q94" s="134" t="str">
        <f>IF(I94="","",I94*'Cadastro de Itens'!$Q$16)</f>
        <v/>
      </c>
      <c r="R94" s="125"/>
      <c r="S94" s="125"/>
      <c r="U94" s="125"/>
      <c r="V94" s="125"/>
      <c r="W94" s="125"/>
      <c r="X94" s="125"/>
      <c r="Y94" s="125"/>
      <c r="AA94" s="125"/>
      <c r="AB94" s="125"/>
      <c r="AC94" s="125"/>
      <c r="AD94" s="125"/>
      <c r="AE94" s="146"/>
      <c r="AF94" s="133"/>
      <c r="AH94" s="147"/>
      <c r="AI94" s="148"/>
      <c r="AJ94" s="147"/>
      <c r="AL94" s="143"/>
      <c r="AM94" s="143"/>
      <c r="AN94" s="143"/>
      <c r="AP94" s="154"/>
      <c r="AQ94" s="154"/>
      <c r="AR94" s="154"/>
      <c r="AS94" s="155"/>
      <c r="AT94" s="154"/>
      <c r="AV94" s="125"/>
      <c r="AW94" s="147"/>
      <c r="AX94" s="147"/>
      <c r="AY94" s="147"/>
      <c r="AZ94" s="147"/>
      <c r="BA94" s="147"/>
      <c r="BB94" s="158"/>
      <c r="BC94" s="125"/>
      <c r="BE94" s="657"/>
      <c r="BF94" s="658"/>
      <c r="BG94" s="658"/>
      <c r="BH94" s="658"/>
      <c r="BI94" s="658"/>
      <c r="BJ94" s="658"/>
      <c r="BK94" s="658"/>
      <c r="BL94" s="658"/>
      <c r="BM94" s="658"/>
      <c r="BN94" s="658"/>
      <c r="BO94" s="658"/>
      <c r="BP94" s="658"/>
      <c r="BQ94" s="659"/>
      <c r="BR94" s="21"/>
    </row>
    <row r="95" spans="2:70" ht="18" customHeight="1" x14ac:dyDescent="0.3">
      <c r="B95" s="39"/>
      <c r="C95" s="125"/>
      <c r="D95" s="130"/>
      <c r="E95" s="125"/>
      <c r="F95" s="125"/>
      <c r="G95" s="125"/>
      <c r="H95" s="125"/>
      <c r="I95" s="125"/>
      <c r="J95" s="125"/>
      <c r="K95" s="132"/>
      <c r="L95" s="125"/>
      <c r="M95" s="125"/>
      <c r="N95" s="125"/>
      <c r="O95" s="125"/>
      <c r="P95" s="133" t="str">
        <f>IFERROR(O95*N95*(VLOOKUP(H95,'Cadastro de Itens'!$K$16:$M$79,3,0)),"")</f>
        <v/>
      </c>
      <c r="Q95" s="134" t="str">
        <f>IF(I95="","",I95*'Cadastro de Itens'!$Q$16)</f>
        <v/>
      </c>
      <c r="R95" s="125"/>
      <c r="S95" s="125"/>
      <c r="U95" s="125"/>
      <c r="V95" s="125"/>
      <c r="W95" s="125"/>
      <c r="X95" s="125"/>
      <c r="Y95" s="125"/>
      <c r="AA95" s="125"/>
      <c r="AB95" s="125"/>
      <c r="AC95" s="125"/>
      <c r="AD95" s="125"/>
      <c r="AE95" s="146"/>
      <c r="AF95" s="133"/>
      <c r="AH95" s="147"/>
      <c r="AI95" s="148"/>
      <c r="AJ95" s="147"/>
      <c r="AL95" s="143"/>
      <c r="AM95" s="143"/>
      <c r="AN95" s="143"/>
      <c r="AP95" s="154"/>
      <c r="AQ95" s="154"/>
      <c r="AR95" s="154"/>
      <c r="AS95" s="155"/>
      <c r="AT95" s="154"/>
      <c r="AV95" s="125"/>
      <c r="AW95" s="147"/>
      <c r="AX95" s="147"/>
      <c r="AY95" s="147"/>
      <c r="AZ95" s="147"/>
      <c r="BA95" s="147"/>
      <c r="BB95" s="148"/>
      <c r="BC95" s="125"/>
      <c r="BE95" s="657"/>
      <c r="BF95" s="658"/>
      <c r="BG95" s="658"/>
      <c r="BH95" s="658"/>
      <c r="BI95" s="658"/>
      <c r="BJ95" s="658"/>
      <c r="BK95" s="658"/>
      <c r="BL95" s="658"/>
      <c r="BM95" s="658"/>
      <c r="BN95" s="658"/>
      <c r="BO95" s="658"/>
      <c r="BP95" s="658"/>
      <c r="BQ95" s="659"/>
      <c r="BR95" s="21"/>
    </row>
    <row r="96" spans="2:70" ht="18" customHeight="1" x14ac:dyDescent="0.3">
      <c r="B96" s="39"/>
      <c r="C96" s="126"/>
      <c r="D96" s="126"/>
      <c r="E96" s="126"/>
      <c r="F96" s="126"/>
      <c r="G96" s="126"/>
      <c r="H96" s="125"/>
      <c r="I96" s="126"/>
      <c r="J96" s="126"/>
      <c r="K96" s="135"/>
      <c r="L96" s="135"/>
      <c r="M96" s="135"/>
      <c r="N96" s="126"/>
      <c r="O96" s="126"/>
      <c r="P96" s="160" t="str">
        <f>IFERROR(O96*N96*(VLOOKUP(H96,'Cadastro de Itens'!$K$16:$M$79,3,0)),"")</f>
        <v/>
      </c>
      <c r="Q96" s="257" t="str">
        <f>IF(I96="","",I96*'Cadastro de Itens'!$Q$16)</f>
        <v/>
      </c>
      <c r="R96" s="126"/>
      <c r="S96" s="126"/>
      <c r="U96" s="126"/>
      <c r="V96" s="126"/>
      <c r="W96" s="126"/>
      <c r="X96" s="126"/>
      <c r="Y96" s="126"/>
      <c r="AA96" s="126"/>
      <c r="AB96" s="126"/>
      <c r="AC96" s="126"/>
      <c r="AD96" s="126"/>
      <c r="AE96" s="151"/>
      <c r="AF96" s="160"/>
      <c r="AH96" s="149"/>
      <c r="AI96" s="150"/>
      <c r="AJ96" s="149"/>
      <c r="AL96" s="144"/>
      <c r="AM96" s="144"/>
      <c r="AN96" s="144"/>
      <c r="AP96" s="156"/>
      <c r="AQ96" s="156"/>
      <c r="AR96" s="156"/>
      <c r="AS96" s="157"/>
      <c r="AT96" s="156"/>
      <c r="AV96" s="126"/>
      <c r="AW96" s="149"/>
      <c r="AX96" s="149"/>
      <c r="AY96" s="149"/>
      <c r="AZ96" s="149"/>
      <c r="BA96" s="149"/>
      <c r="BB96" s="159"/>
      <c r="BC96" s="126"/>
      <c r="BE96" s="660"/>
      <c r="BF96" s="661"/>
      <c r="BG96" s="661"/>
      <c r="BH96" s="661"/>
      <c r="BI96" s="661"/>
      <c r="BJ96" s="661"/>
      <c r="BK96" s="661"/>
      <c r="BL96" s="661"/>
      <c r="BM96" s="661"/>
      <c r="BN96" s="661"/>
      <c r="BO96" s="661"/>
      <c r="BP96" s="661"/>
      <c r="BQ96" s="662"/>
      <c r="BR96" s="21"/>
    </row>
    <row r="97" spans="2:70" ht="18" customHeight="1" x14ac:dyDescent="0.3">
      <c r="B97" s="39"/>
      <c r="C97" s="55"/>
      <c r="D97" s="55"/>
      <c r="E97" s="55"/>
      <c r="F97" s="55"/>
      <c r="G97" s="55"/>
      <c r="H97" s="55"/>
      <c r="I97" s="55"/>
      <c r="J97" s="55"/>
      <c r="K97" s="55"/>
      <c r="L97" s="55"/>
      <c r="M97" s="55"/>
      <c r="N97" s="55"/>
      <c r="O97" s="55"/>
      <c r="P97" s="55"/>
      <c r="Q97" s="55"/>
      <c r="R97" s="55"/>
      <c r="S97" s="55"/>
      <c r="BR97" s="21"/>
    </row>
    <row r="98" spans="2:70" ht="14.4" customHeight="1" x14ac:dyDescent="0.3">
      <c r="B98" s="39"/>
      <c r="C98" s="520" t="s">
        <v>17</v>
      </c>
      <c r="D98" s="520"/>
      <c r="E98" s="520"/>
      <c r="F98" s="520"/>
      <c r="G98" s="520"/>
      <c r="H98" s="520"/>
      <c r="I98" s="520"/>
      <c r="J98" s="520"/>
      <c r="K98" s="520"/>
      <c r="L98" s="520"/>
      <c r="M98" s="520"/>
      <c r="N98" s="520"/>
      <c r="O98" s="520"/>
      <c r="P98" s="520"/>
      <c r="Q98" s="520"/>
      <c r="R98" s="520"/>
      <c r="S98" s="520"/>
      <c r="T98" s="520"/>
      <c r="U98" s="520"/>
      <c r="V98" s="520"/>
      <c r="W98" s="520"/>
      <c r="X98" s="520"/>
      <c r="Y98" s="520"/>
      <c r="Z98" s="520"/>
      <c r="AA98" s="520"/>
      <c r="AB98" s="520"/>
      <c r="AC98" s="520"/>
      <c r="AD98" s="520"/>
      <c r="AE98" s="520"/>
      <c r="AF98" s="520"/>
      <c r="AG98" s="520"/>
      <c r="AH98" s="520"/>
      <c r="AI98" s="520"/>
      <c r="AJ98" s="520"/>
      <c r="AK98" s="520"/>
      <c r="AL98" s="520"/>
      <c r="AM98" s="520"/>
      <c r="AN98" s="520"/>
      <c r="AO98" s="520"/>
      <c r="AP98" s="520"/>
      <c r="AQ98" s="520"/>
      <c r="AR98" s="520"/>
      <c r="AS98" s="520"/>
      <c r="AT98" s="520"/>
      <c r="AU98" s="520"/>
      <c r="AV98" s="520"/>
      <c r="AW98" s="520"/>
      <c r="AX98" s="520"/>
      <c r="AY98" s="520"/>
      <c r="AZ98" s="520"/>
      <c r="BA98" s="520"/>
      <c r="BB98" s="520"/>
      <c r="BC98" s="520"/>
      <c r="BD98" s="520"/>
      <c r="BE98" s="520"/>
      <c r="BF98" s="520"/>
      <c r="BG98" s="520"/>
      <c r="BH98" s="520"/>
      <c r="BI98" s="520"/>
      <c r="BJ98" s="520"/>
      <c r="BK98" s="520"/>
      <c r="BL98" s="520"/>
      <c r="BM98" s="520"/>
      <c r="BN98" s="520"/>
      <c r="BO98" s="520"/>
      <c r="BP98" s="520"/>
      <c r="BQ98" s="520"/>
      <c r="BR98" s="21"/>
    </row>
    <row r="99" spans="2:70" ht="19.95" customHeight="1" x14ac:dyDescent="0.3">
      <c r="B99" s="39"/>
      <c r="C99" s="520"/>
      <c r="D99" s="520"/>
      <c r="E99" s="520"/>
      <c r="F99" s="520"/>
      <c r="G99" s="520"/>
      <c r="H99" s="520"/>
      <c r="I99" s="520"/>
      <c r="J99" s="520"/>
      <c r="K99" s="520"/>
      <c r="L99" s="520"/>
      <c r="M99" s="520"/>
      <c r="N99" s="520"/>
      <c r="O99" s="520"/>
      <c r="P99" s="520"/>
      <c r="Q99" s="520"/>
      <c r="R99" s="520"/>
      <c r="S99" s="520"/>
      <c r="T99" s="520"/>
      <c r="U99" s="520"/>
      <c r="V99" s="520"/>
      <c r="W99" s="520"/>
      <c r="X99" s="520"/>
      <c r="Y99" s="520"/>
      <c r="Z99" s="520"/>
      <c r="AA99" s="520"/>
      <c r="AB99" s="520"/>
      <c r="AC99" s="520"/>
      <c r="AD99" s="520"/>
      <c r="AE99" s="520"/>
      <c r="AF99" s="520"/>
      <c r="AG99" s="520"/>
      <c r="AH99" s="520"/>
      <c r="AI99" s="520"/>
      <c r="AJ99" s="520"/>
      <c r="AK99" s="520"/>
      <c r="AL99" s="520"/>
      <c r="AM99" s="520"/>
      <c r="AN99" s="520"/>
      <c r="AO99" s="520"/>
      <c r="AP99" s="520"/>
      <c r="AQ99" s="520"/>
      <c r="AR99" s="520"/>
      <c r="AS99" s="520"/>
      <c r="AT99" s="520"/>
      <c r="AU99" s="520"/>
      <c r="AV99" s="520"/>
      <c r="AW99" s="520"/>
      <c r="AX99" s="520"/>
      <c r="AY99" s="520"/>
      <c r="AZ99" s="520"/>
      <c r="BA99" s="520"/>
      <c r="BB99" s="520"/>
      <c r="BC99" s="520"/>
      <c r="BD99" s="520"/>
      <c r="BE99" s="520"/>
      <c r="BF99" s="520"/>
      <c r="BG99" s="520"/>
      <c r="BH99" s="520"/>
      <c r="BI99" s="520"/>
      <c r="BJ99" s="520"/>
      <c r="BK99" s="520"/>
      <c r="BL99" s="520"/>
      <c r="BM99" s="520"/>
      <c r="BN99" s="520"/>
      <c r="BO99" s="520"/>
      <c r="BP99" s="520"/>
      <c r="BQ99" s="520"/>
      <c r="BR99" s="21"/>
    </row>
    <row r="100" spans="2:70" ht="18" customHeight="1" x14ac:dyDescent="0.3">
      <c r="B100" s="39"/>
      <c r="C100" s="520"/>
      <c r="D100" s="520"/>
      <c r="E100" s="520"/>
      <c r="F100" s="520"/>
      <c r="G100" s="520"/>
      <c r="H100" s="520"/>
      <c r="I100" s="520"/>
      <c r="J100" s="520"/>
      <c r="K100" s="520"/>
      <c r="L100" s="520"/>
      <c r="M100" s="520"/>
      <c r="N100" s="520"/>
      <c r="O100" s="520"/>
      <c r="P100" s="520"/>
      <c r="Q100" s="520"/>
      <c r="R100" s="520"/>
      <c r="S100" s="520"/>
      <c r="T100" s="520"/>
      <c r="U100" s="520"/>
      <c r="V100" s="520"/>
      <c r="W100" s="520"/>
      <c r="X100" s="520"/>
      <c r="Y100" s="520"/>
      <c r="Z100" s="520"/>
      <c r="AA100" s="520"/>
      <c r="AB100" s="520"/>
      <c r="AC100" s="520"/>
      <c r="AD100" s="520"/>
      <c r="AE100" s="520"/>
      <c r="AF100" s="520"/>
      <c r="AG100" s="520"/>
      <c r="AH100" s="520"/>
      <c r="AI100" s="520"/>
      <c r="AJ100" s="520"/>
      <c r="AK100" s="520"/>
      <c r="AL100" s="520"/>
      <c r="AM100" s="520"/>
      <c r="AN100" s="520"/>
      <c r="AO100" s="520"/>
      <c r="AP100" s="520"/>
      <c r="AQ100" s="520"/>
      <c r="AR100" s="520"/>
      <c r="AS100" s="520"/>
      <c r="AT100" s="520"/>
      <c r="AU100" s="520"/>
      <c r="AV100" s="520"/>
      <c r="AW100" s="520"/>
      <c r="AX100" s="520"/>
      <c r="AY100" s="520"/>
      <c r="AZ100" s="520"/>
      <c r="BA100" s="520"/>
      <c r="BB100" s="520"/>
      <c r="BC100" s="520"/>
      <c r="BD100" s="520"/>
      <c r="BE100" s="520"/>
      <c r="BF100" s="520"/>
      <c r="BG100" s="520"/>
      <c r="BH100" s="520"/>
      <c r="BI100" s="520"/>
      <c r="BJ100" s="520"/>
      <c r="BK100" s="520"/>
      <c r="BL100" s="520"/>
      <c r="BM100" s="520"/>
      <c r="BN100" s="520"/>
      <c r="BO100" s="520"/>
      <c r="BP100" s="520"/>
      <c r="BQ100" s="520"/>
      <c r="BR100" s="21"/>
    </row>
    <row r="101" spans="2:70" ht="18" customHeight="1" x14ac:dyDescent="0.3">
      <c r="B101" s="68"/>
      <c r="C101" s="69"/>
      <c r="D101" s="69"/>
      <c r="E101" s="69"/>
      <c r="F101" s="69"/>
      <c r="G101" s="69"/>
      <c r="H101" s="69"/>
      <c r="I101" s="69"/>
      <c r="J101" s="69"/>
      <c r="K101" s="69"/>
      <c r="L101" s="69"/>
      <c r="M101" s="69"/>
      <c r="N101" s="69"/>
      <c r="O101" s="69"/>
      <c r="P101" s="69"/>
      <c r="Q101" s="69"/>
      <c r="R101" s="69"/>
      <c r="S101" s="69"/>
      <c r="T101" s="27"/>
      <c r="U101" s="27"/>
      <c r="V101" s="27"/>
      <c r="W101" s="27"/>
      <c r="X101" s="27"/>
      <c r="Y101" s="27"/>
      <c r="Z101" s="27"/>
      <c r="AA101" s="27"/>
      <c r="AB101" s="27"/>
      <c r="AC101" s="27"/>
      <c r="AD101" s="27"/>
      <c r="AE101" s="27"/>
      <c r="AF101" s="27"/>
      <c r="AG101" s="27"/>
      <c r="AH101" s="20"/>
      <c r="AI101" s="20"/>
      <c r="AJ101" s="20"/>
      <c r="AK101" s="27"/>
      <c r="AL101" s="27"/>
      <c r="AM101" s="27"/>
      <c r="AN101" s="27"/>
      <c r="AO101" s="27"/>
      <c r="AP101" s="27"/>
      <c r="AQ101" s="27"/>
      <c r="AR101" s="27"/>
      <c r="AS101" s="27"/>
      <c r="AT101" s="27"/>
      <c r="AU101" s="27"/>
      <c r="AV101" s="20"/>
      <c r="AW101" s="20"/>
      <c r="AX101" s="20"/>
      <c r="AY101" s="20"/>
      <c r="AZ101" s="20"/>
      <c r="BA101" s="20"/>
      <c r="BB101" s="20"/>
      <c r="BC101" s="70"/>
      <c r="BD101" s="27"/>
      <c r="BE101" s="27"/>
      <c r="BF101" s="27"/>
      <c r="BG101" s="27"/>
      <c r="BH101" s="27"/>
      <c r="BI101" s="27"/>
      <c r="BJ101" s="27"/>
      <c r="BK101" s="27"/>
      <c r="BL101" s="27"/>
      <c r="BM101" s="27"/>
      <c r="BN101" s="27"/>
      <c r="BO101" s="27"/>
      <c r="BP101" s="27"/>
      <c r="BQ101" s="27"/>
      <c r="BR101" s="28"/>
    </row>
    <row r="102" spans="2:70" ht="18" customHeight="1" x14ac:dyDescent="0.3">
      <c r="C102" s="55"/>
      <c r="D102" s="55"/>
      <c r="E102" s="55"/>
      <c r="F102" s="55"/>
      <c r="G102" s="55"/>
      <c r="H102" s="55"/>
      <c r="I102" s="55"/>
      <c r="J102" s="55"/>
      <c r="K102" s="55"/>
      <c r="L102" s="55"/>
      <c r="M102" s="55"/>
      <c r="N102" s="55"/>
      <c r="O102" s="55"/>
      <c r="P102" s="55"/>
      <c r="Q102" s="55"/>
      <c r="R102" s="55"/>
      <c r="S102" s="55"/>
    </row>
    <row r="103" spans="2:70" ht="18" customHeight="1" x14ac:dyDescent="0.3">
      <c r="C103" s="55"/>
      <c r="D103" s="55"/>
      <c r="E103" s="55"/>
      <c r="F103" s="55"/>
      <c r="G103" s="55"/>
      <c r="H103" s="55"/>
      <c r="I103" s="55"/>
      <c r="J103" s="55"/>
      <c r="K103" s="55"/>
      <c r="L103" s="55"/>
      <c r="M103" s="55"/>
      <c r="N103" s="55"/>
      <c r="O103" s="55"/>
      <c r="P103" s="55"/>
      <c r="Q103" s="55"/>
      <c r="R103" s="55"/>
      <c r="S103" s="55"/>
    </row>
    <row r="104" spans="2:70" x14ac:dyDescent="0.3">
      <c r="C104" s="55"/>
      <c r="D104" s="55"/>
      <c r="E104" s="55"/>
      <c r="F104" s="55"/>
      <c r="G104" s="55"/>
      <c r="H104" s="55"/>
      <c r="I104" s="55"/>
      <c r="J104" s="55"/>
      <c r="K104" s="55"/>
      <c r="L104" s="55"/>
      <c r="M104" s="55"/>
      <c r="N104" s="55"/>
      <c r="O104" s="55"/>
      <c r="P104" s="55"/>
      <c r="Q104" s="55"/>
      <c r="R104" s="55"/>
      <c r="S104" s="55"/>
    </row>
    <row r="105" spans="2:70" x14ac:dyDescent="0.3">
      <c r="C105" s="55"/>
      <c r="D105" s="55"/>
      <c r="E105" s="55"/>
      <c r="F105" s="55"/>
      <c r="G105" s="55"/>
      <c r="H105" s="55"/>
      <c r="I105" s="55"/>
      <c r="J105" s="55"/>
      <c r="K105" s="55"/>
      <c r="L105" s="55"/>
      <c r="M105" s="55"/>
      <c r="N105" s="55"/>
      <c r="O105" s="55"/>
      <c r="P105" s="55"/>
      <c r="Q105" s="55"/>
      <c r="R105" s="55"/>
      <c r="S105" s="55"/>
    </row>
    <row r="106" spans="2:70" x14ac:dyDescent="0.3">
      <c r="C106" s="55"/>
      <c r="D106" s="55"/>
      <c r="E106" s="55"/>
      <c r="F106" s="55"/>
      <c r="G106" s="55"/>
      <c r="H106" s="55"/>
      <c r="I106" s="55"/>
      <c r="J106" s="55"/>
      <c r="K106" s="55"/>
      <c r="L106" s="55"/>
      <c r="M106" s="55"/>
      <c r="N106" s="55"/>
      <c r="O106" s="55"/>
      <c r="P106" s="55"/>
      <c r="Q106" s="55"/>
      <c r="R106" s="55"/>
      <c r="S106" s="55"/>
    </row>
    <row r="107" spans="2:70" x14ac:dyDescent="0.3">
      <c r="C107" s="55"/>
      <c r="D107" s="55"/>
      <c r="E107" s="55"/>
      <c r="F107" s="55"/>
      <c r="G107" s="55"/>
      <c r="H107" s="55"/>
      <c r="I107" s="55"/>
      <c r="J107" s="55"/>
      <c r="K107" s="55"/>
      <c r="L107" s="55"/>
      <c r="M107" s="55"/>
      <c r="N107" s="55"/>
      <c r="O107" s="55"/>
      <c r="P107" s="55"/>
      <c r="Q107" s="55"/>
      <c r="R107" s="55"/>
      <c r="S107" s="55"/>
    </row>
    <row r="108" spans="2:70" x14ac:dyDescent="0.3">
      <c r="C108" s="55"/>
      <c r="D108" s="55"/>
      <c r="E108" s="55"/>
      <c r="F108" s="55"/>
      <c r="G108" s="55"/>
      <c r="H108" s="55"/>
      <c r="I108" s="55"/>
      <c r="J108" s="55"/>
      <c r="K108" s="55"/>
      <c r="L108" s="55"/>
      <c r="M108" s="55"/>
      <c r="N108" s="55"/>
      <c r="O108" s="55"/>
      <c r="P108" s="55"/>
      <c r="Q108" s="55"/>
      <c r="R108" s="55"/>
      <c r="S108" s="55"/>
    </row>
    <row r="109" spans="2:70" x14ac:dyDescent="0.3">
      <c r="C109" s="55"/>
      <c r="D109" s="55"/>
      <c r="E109" s="55"/>
      <c r="F109" s="55"/>
      <c r="G109" s="55"/>
      <c r="H109" s="55"/>
      <c r="I109" s="55"/>
      <c r="J109" s="55"/>
      <c r="K109" s="55"/>
      <c r="L109" s="55"/>
      <c r="M109" s="55"/>
      <c r="N109" s="55"/>
      <c r="O109" s="55"/>
      <c r="P109" s="55"/>
      <c r="Q109" s="55"/>
      <c r="R109" s="55"/>
      <c r="S109" s="55"/>
    </row>
    <row r="110" spans="2:70" ht="14.4" customHeight="1" x14ac:dyDescent="0.3">
      <c r="C110" s="55"/>
      <c r="D110" s="55"/>
      <c r="F110" s="29"/>
      <c r="G110" s="29"/>
      <c r="H110" s="29"/>
      <c r="I110" s="29"/>
      <c r="J110" s="55"/>
      <c r="K110" s="55"/>
      <c r="L110" s="55"/>
      <c r="M110" s="55"/>
      <c r="N110" s="55"/>
      <c r="O110" s="55"/>
      <c r="P110" s="55"/>
      <c r="Q110" s="55"/>
      <c r="R110" s="55"/>
      <c r="S110" s="55"/>
    </row>
    <row r="111" spans="2:70" x14ac:dyDescent="0.3">
      <c r="C111" s="55"/>
      <c r="D111" s="55"/>
      <c r="E111" s="55"/>
      <c r="F111" s="55"/>
      <c r="G111" s="55"/>
      <c r="H111" s="55"/>
      <c r="I111" s="55"/>
      <c r="J111" s="55"/>
      <c r="K111" s="55"/>
      <c r="L111" s="55"/>
      <c r="M111" s="55"/>
      <c r="N111" s="55"/>
      <c r="O111" s="55"/>
      <c r="P111" s="55"/>
      <c r="Q111" s="55"/>
      <c r="R111" s="55"/>
      <c r="S111" s="55"/>
    </row>
    <row r="112" spans="2:70" x14ac:dyDescent="0.3">
      <c r="C112" s="55"/>
      <c r="D112" s="55"/>
      <c r="E112" s="55"/>
      <c r="F112" s="55"/>
      <c r="G112" s="55"/>
      <c r="H112" s="55"/>
      <c r="I112" s="55"/>
      <c r="J112" s="55"/>
      <c r="K112" s="55"/>
      <c r="L112" s="55"/>
      <c r="M112" s="55"/>
      <c r="N112" s="55"/>
      <c r="O112" s="55"/>
      <c r="P112" s="55"/>
      <c r="Q112" s="55"/>
      <c r="R112" s="55"/>
      <c r="S112" s="55"/>
    </row>
  </sheetData>
  <mergeCells count="32">
    <mergeCell ref="C98:BQ100"/>
    <mergeCell ref="R29:S29"/>
    <mergeCell ref="C29:H29"/>
    <mergeCell ref="U29:W29"/>
    <mergeCell ref="BO4:BQ4"/>
    <mergeCell ref="U26:Y27"/>
    <mergeCell ref="AA26:AF27"/>
    <mergeCell ref="AH26:AJ27"/>
    <mergeCell ref="BO7:BQ7"/>
    <mergeCell ref="AV29:BA29"/>
    <mergeCell ref="BE26:BQ29"/>
    <mergeCell ref="AA29:AE29"/>
    <mergeCell ref="AP26:AT27"/>
    <mergeCell ref="AP29:AR29"/>
    <mergeCell ref="C19:D19"/>
    <mergeCell ref="C20:D21"/>
    <mergeCell ref="BO3:BQ3"/>
    <mergeCell ref="F3:BN10"/>
    <mergeCell ref="C12:BQ13"/>
    <mergeCell ref="BE30:BQ96"/>
    <mergeCell ref="BO10:BQ10"/>
    <mergeCell ref="BO9:BQ9"/>
    <mergeCell ref="BO8:BQ8"/>
    <mergeCell ref="F15:G15"/>
    <mergeCell ref="C15:D15"/>
    <mergeCell ref="C16:D17"/>
    <mergeCell ref="C3:E10"/>
    <mergeCell ref="AL26:AN27"/>
    <mergeCell ref="AV26:BC27"/>
    <mergeCell ref="BO6:BQ6"/>
    <mergeCell ref="BO5:BQ5"/>
    <mergeCell ref="C26:S27"/>
  </mergeCells>
  <phoneticPr fontId="19" type="noConversion"/>
  <conditionalFormatting sqref="C12">
    <cfRule type="cellIs" dxfId="285" priority="4" operator="lessThan">
      <formula>0</formula>
    </cfRule>
  </conditionalFormatting>
  <conditionalFormatting sqref="C15">
    <cfRule type="cellIs" dxfId="284" priority="7" operator="lessThan">
      <formula>0</formula>
    </cfRule>
  </conditionalFormatting>
  <conditionalFormatting sqref="F3">
    <cfRule type="cellIs" dxfId="283" priority="5" operator="lessThan">
      <formula>0</formula>
    </cfRule>
  </conditionalFormatting>
  <conditionalFormatting sqref="F15">
    <cfRule type="cellIs" dxfId="282" priority="8" operator="lessThan">
      <formula>0</formula>
    </cfRule>
  </conditionalFormatting>
  <conditionalFormatting sqref="U26">
    <cfRule type="cellIs" dxfId="281" priority="13" operator="lessThan">
      <formula>0</formula>
    </cfRule>
  </conditionalFormatting>
  <conditionalFormatting sqref="AA26">
    <cfRule type="cellIs" dxfId="280" priority="12" operator="lessThan">
      <formula>0</formula>
    </cfRule>
  </conditionalFormatting>
  <conditionalFormatting sqref="AH26">
    <cfRule type="cellIs" dxfId="279" priority="11" operator="lessThan">
      <formula>0</formula>
    </cfRule>
  </conditionalFormatting>
  <conditionalFormatting sqref="AL26">
    <cfRule type="cellIs" dxfId="278" priority="10" operator="lessThan">
      <formula>0</formula>
    </cfRule>
  </conditionalFormatting>
  <conditionalFormatting sqref="AV26:AZ26">
    <cfRule type="cellIs" dxfId="277" priority="9" operator="lessThan">
      <formula>0</formula>
    </cfRule>
  </conditionalFormatting>
  <conditionalFormatting sqref="BO3:BO10 C26">
    <cfRule type="cellIs" dxfId="276" priority="14" operator="lessThan">
      <formula>0</formula>
    </cfRule>
  </conditionalFormatting>
  <conditionalFormatting sqref="BR3:BR10">
    <cfRule type="cellIs" dxfId="275" priority="6" operator="lessThan">
      <formula>0</formula>
    </cfRule>
  </conditionalFormatting>
  <conditionalFormatting sqref="AP26">
    <cfRule type="cellIs" dxfId="274" priority="2" operator="lessThan">
      <formula>0</formula>
    </cfRule>
  </conditionalFormatting>
  <conditionalFormatting sqref="C19">
    <cfRule type="cellIs" dxfId="273" priority="1" operator="lessThan">
      <formula>0</formula>
    </cfRule>
  </conditionalFormatting>
  <hyperlinks>
    <hyperlink ref="C98" r:id="rId1" display="This work is licensed under a Creative Commons Attribution-NonCommercial 4.0 International License." xr:uid="{FB5CCFB8-6066-4B97-AF0B-035B3A5ABC29}"/>
  </hyperlinks>
  <pageMargins left="0.511811024" right="0.511811024" top="0.78740157499999996" bottom="0.78740157499999996" header="0.31496062000000002" footer="0.31496062000000002"/>
  <ignoredErrors>
    <ignoredError sqref="O29" formula="1"/>
  </ignoredErrors>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DDC2391-4C07-4A6D-A2D7-9E55AE1DF790}">
          <x14:formula1>
            <xm:f>'Cadastro de Itens'!$T$16:$T$37</xm:f>
          </x14:formula1>
          <xm:sqref>AV30</xm:sqref>
        </x14:dataValidation>
        <x14:dataValidation type="list" allowBlank="1" showInputMessage="1" showErrorMessage="1" xr:uid="{3E90A27A-FC1E-481D-9474-D13196530E25}">
          <x14:formula1>
            <xm:f>'Cadastro de Itens'!$D$16:$D$79</xm:f>
          </x14:formula1>
          <xm:sqref>H30:H96</xm:sqref>
        </x14:dataValidation>
        <x14:dataValidation type="list" allowBlank="1" showInputMessage="1" showErrorMessage="1" xr:uid="{BE142EB1-FA38-421D-AC01-82D7E4846DD7}">
          <x14:formula1>
            <xm:f>'Cadastro de Itens'!$P$42:$P$46</xm:f>
          </x14:formula1>
          <xm:sqref>AV31:AV96</xm:sqref>
        </x14:dataValidation>
        <x14:dataValidation type="list" allowBlank="1" showInputMessage="1" showErrorMessage="1" xr:uid="{E108BF4F-48E5-499E-A3E1-5502E7CD76C3}">
          <x14:formula1>
            <xm:f>'Cadastro de Itens'!$Q$42:$Q$46</xm:f>
          </x14:formula1>
          <xm:sqref>AW30:AW96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29BCD-1426-464C-B987-BB78B6510B1F}">
  <sheetPr codeName="Planilha6"/>
  <dimension ref="B2:CG111"/>
  <sheetViews>
    <sheetView showGridLines="0" topLeftCell="A4" zoomScale="70" zoomScaleNormal="70" workbookViewId="0">
      <selection activeCell="C19" sqref="C19:D21"/>
    </sheetView>
  </sheetViews>
  <sheetFormatPr defaultRowHeight="14.4" outlineLevelRow="1" x14ac:dyDescent="0.3"/>
  <cols>
    <col min="1" max="1" width="4.6640625" customWidth="1"/>
    <col min="2" max="2" width="5" style="2" customWidth="1"/>
    <col min="3" max="3" width="25.88671875" style="43" customWidth="1"/>
    <col min="4" max="4" width="22" style="43" customWidth="1"/>
    <col min="5" max="5" width="20.88671875" style="43" bestFit="1" customWidth="1"/>
    <col min="6" max="6" width="43.33203125" style="43" bestFit="1" customWidth="1"/>
    <col min="7" max="7" width="23.109375" style="43" customWidth="1"/>
    <col min="8" max="8" width="26.44140625" style="43" customWidth="1"/>
    <col min="9" max="9" width="17.33203125" style="43" customWidth="1"/>
    <col min="10" max="10" width="19" style="43" customWidth="1"/>
    <col min="11" max="11" width="18.6640625" style="43" bestFit="1" customWidth="1"/>
    <col min="12" max="14" width="17.5546875" style="43" bestFit="1" customWidth="1"/>
    <col min="15" max="16" width="16.33203125" style="43" bestFit="1" customWidth="1"/>
    <col min="17" max="17" width="15.77734375" style="43" bestFit="1" customWidth="1"/>
    <col min="18" max="18" width="16.33203125" style="43" bestFit="1" customWidth="1"/>
    <col min="20" max="20" width="29.77734375" customWidth="1"/>
    <col min="21" max="25" width="16" customWidth="1"/>
    <col min="26" max="26" width="21.44140625" customWidth="1"/>
    <col min="28" max="31" width="23.21875" customWidth="1"/>
    <col min="32" max="32" width="18.6640625" bestFit="1" customWidth="1"/>
    <col min="34" max="34" width="27.109375" style="1" customWidth="1"/>
    <col min="35" max="35" width="17.88671875" style="1" bestFit="1" customWidth="1"/>
    <col min="37" max="37" width="28.5546875" bestFit="1" customWidth="1"/>
    <col min="38" max="38" width="13.109375" customWidth="1"/>
    <col min="39" max="39" width="25.44140625" customWidth="1"/>
    <col min="40" max="40" width="18.109375" customWidth="1"/>
    <col min="41" max="41" width="32.21875" customWidth="1"/>
    <col min="42" max="42" width="17.21875" customWidth="1"/>
    <col min="43" max="44" width="18.5546875" customWidth="1"/>
    <col min="45" max="46" width="32.21875" customWidth="1"/>
    <col min="47" max="47" width="21.21875" customWidth="1"/>
    <col min="48" max="48" width="37.88671875" customWidth="1"/>
    <col min="49" max="49" width="27.109375" customWidth="1"/>
    <col min="50" max="50" width="22.6640625" customWidth="1"/>
    <col min="51" max="51" width="18.21875" customWidth="1"/>
    <col min="52" max="52" width="21.5546875" customWidth="1"/>
    <col min="53" max="53" width="37.88671875" customWidth="1"/>
    <col min="54" max="54" width="27.109375" customWidth="1"/>
    <col min="55" max="55" width="22.6640625" customWidth="1"/>
    <col min="56" max="56" width="18.21875" customWidth="1"/>
    <col min="57" max="57" width="21.21875" customWidth="1"/>
    <col min="58" max="58" width="37.88671875" customWidth="1"/>
    <col min="59" max="59" width="27.109375" customWidth="1"/>
    <col min="60" max="60" width="22.6640625" customWidth="1"/>
    <col min="61" max="61" width="18.21875" customWidth="1"/>
    <col min="62" max="62" width="19.44140625" customWidth="1"/>
    <col min="64" max="64" width="37.88671875" style="1" customWidth="1"/>
    <col min="65" max="65" width="20.109375" style="1" customWidth="1"/>
    <col min="66" max="67" width="25.109375" style="1" customWidth="1"/>
    <col min="68" max="68" width="19.21875" style="1" customWidth="1"/>
    <col min="69" max="69" width="18.33203125" style="1" customWidth="1"/>
    <col min="70" max="70" width="17.33203125" style="2" customWidth="1"/>
    <col min="85" max="85" width="5.21875" customWidth="1"/>
  </cols>
  <sheetData>
    <row r="2" spans="2:85" x14ac:dyDescent="0.3">
      <c r="B2" s="49"/>
      <c r="C2" s="23"/>
      <c r="D2" s="18"/>
      <c r="E2" s="18"/>
      <c r="F2" s="18"/>
      <c r="G2" s="18"/>
      <c r="H2" s="18"/>
      <c r="I2" s="18"/>
      <c r="J2" s="18"/>
      <c r="K2" s="18"/>
      <c r="L2" s="17"/>
      <c r="M2" s="18"/>
      <c r="N2" s="18"/>
      <c r="O2" s="18"/>
      <c r="P2" s="18"/>
      <c r="Q2" s="18"/>
      <c r="R2" s="18"/>
      <c r="S2" s="18"/>
      <c r="T2" s="18"/>
      <c r="U2" s="18"/>
      <c r="V2" s="18"/>
      <c r="W2" s="18"/>
      <c r="X2" s="18"/>
      <c r="Y2" s="18"/>
      <c r="Z2" s="18"/>
      <c r="AA2" s="18"/>
      <c r="AB2" s="18"/>
      <c r="AC2" s="18"/>
      <c r="AD2" s="18"/>
      <c r="AE2" s="18"/>
      <c r="AF2" s="18"/>
      <c r="AG2" s="18"/>
      <c r="AH2" s="17"/>
      <c r="AI2" s="17"/>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7"/>
      <c r="BM2" s="17"/>
      <c r="BN2" s="17"/>
      <c r="BO2" s="17"/>
      <c r="BP2" s="17"/>
      <c r="BQ2" s="17"/>
      <c r="BR2" s="67"/>
      <c r="BS2" s="18"/>
      <c r="BT2" s="18"/>
      <c r="BU2" s="18"/>
      <c r="BV2" s="18"/>
      <c r="BW2" s="18"/>
      <c r="BX2" s="18"/>
      <c r="BY2" s="18"/>
      <c r="BZ2" s="18"/>
      <c r="CA2" s="18"/>
      <c r="CB2" s="18"/>
      <c r="CC2" s="18"/>
      <c r="CD2" s="18"/>
      <c r="CE2" s="18"/>
      <c r="CF2" s="18"/>
      <c r="CG2" s="50"/>
    </row>
    <row r="3" spans="2:85" ht="13.95" customHeight="1" outlineLevel="1" x14ac:dyDescent="0.3">
      <c r="B3" s="22"/>
      <c r="C3" s="525" t="e" vm="8">
        <v>#VALUE!</v>
      </c>
      <c r="D3" s="526"/>
      <c r="E3" s="527"/>
      <c r="F3" s="534" t="s">
        <v>16</v>
      </c>
      <c r="G3" s="516"/>
      <c r="H3" s="516"/>
      <c r="I3" s="516"/>
      <c r="J3" s="516"/>
      <c r="K3" s="516"/>
      <c r="L3" s="516"/>
      <c r="M3" s="516"/>
      <c r="N3" s="516"/>
      <c r="O3" s="516"/>
      <c r="P3" s="516"/>
      <c r="Q3" s="516"/>
      <c r="R3" s="516"/>
      <c r="S3" s="516"/>
      <c r="T3" s="516"/>
      <c r="U3" s="516"/>
      <c r="V3" s="516"/>
      <c r="W3" s="516"/>
      <c r="X3" s="516"/>
      <c r="Y3" s="516"/>
      <c r="Z3" s="516"/>
      <c r="AA3" s="516"/>
      <c r="AB3" s="516"/>
      <c r="AC3" s="516"/>
      <c r="AD3" s="516"/>
      <c r="AE3" s="516"/>
      <c r="AF3" s="516"/>
      <c r="AG3" s="516"/>
      <c r="AH3" s="516"/>
      <c r="AI3" s="516"/>
      <c r="AJ3" s="516"/>
      <c r="AK3" s="516"/>
      <c r="AL3" s="516"/>
      <c r="AM3" s="516"/>
      <c r="AN3" s="516"/>
      <c r="AO3" s="516"/>
      <c r="AP3" s="516"/>
      <c r="AQ3" s="516"/>
      <c r="AR3" s="516"/>
      <c r="AS3" s="516"/>
      <c r="AT3" s="516"/>
      <c r="AU3" s="516"/>
      <c r="AV3" s="516"/>
      <c r="AW3" s="516"/>
      <c r="AX3" s="516"/>
      <c r="AY3" s="516"/>
      <c r="AZ3" s="516"/>
      <c r="BA3" s="516"/>
      <c r="BB3" s="516"/>
      <c r="BC3" s="516"/>
      <c r="BD3" s="516"/>
      <c r="BE3" s="516"/>
      <c r="BF3" s="516"/>
      <c r="BG3" s="516"/>
      <c r="BH3" s="516"/>
      <c r="BI3" s="516"/>
      <c r="BJ3" s="516"/>
      <c r="BK3" s="516"/>
      <c r="BL3" s="516"/>
      <c r="BM3" s="516"/>
      <c r="BN3" s="516"/>
      <c r="BO3" s="516"/>
      <c r="BP3" s="516"/>
      <c r="BQ3" s="516"/>
      <c r="BR3" s="516"/>
      <c r="BS3" s="516"/>
      <c r="BT3" s="516"/>
      <c r="BU3" s="516"/>
      <c r="BV3" s="516"/>
      <c r="BW3" s="516"/>
      <c r="BX3" s="516"/>
      <c r="BY3" s="516"/>
      <c r="BZ3" s="516"/>
      <c r="CA3" s="516"/>
      <c r="CB3" s="516"/>
      <c r="CC3" s="535"/>
      <c r="CD3" s="540" t="s">
        <v>10</v>
      </c>
      <c r="CE3" s="541"/>
      <c r="CF3" s="542"/>
      <c r="CG3" s="16"/>
    </row>
    <row r="4" spans="2:85" ht="19.8" customHeight="1" outlineLevel="1" x14ac:dyDescent="0.3">
      <c r="B4" s="22"/>
      <c r="C4" s="528"/>
      <c r="D4" s="529"/>
      <c r="E4" s="530"/>
      <c r="F4" s="536"/>
      <c r="G4" s="517"/>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K4" s="517"/>
      <c r="AL4" s="517"/>
      <c r="AM4" s="517"/>
      <c r="AN4" s="517"/>
      <c r="AO4" s="517"/>
      <c r="AP4" s="517"/>
      <c r="AQ4" s="517"/>
      <c r="AR4" s="517"/>
      <c r="AS4" s="517"/>
      <c r="AT4" s="517"/>
      <c r="AU4" s="517"/>
      <c r="AV4" s="517"/>
      <c r="AW4" s="517"/>
      <c r="AX4" s="517"/>
      <c r="AY4" s="517"/>
      <c r="AZ4" s="517"/>
      <c r="BA4" s="517"/>
      <c r="BB4" s="517"/>
      <c r="BC4" s="517"/>
      <c r="BD4" s="517"/>
      <c r="BE4" s="517"/>
      <c r="BF4" s="517"/>
      <c r="BG4" s="517"/>
      <c r="BH4" s="517"/>
      <c r="BI4" s="517"/>
      <c r="BJ4" s="517"/>
      <c r="BK4" s="517"/>
      <c r="BL4" s="517"/>
      <c r="BM4" s="517"/>
      <c r="BN4" s="517"/>
      <c r="BO4" s="517"/>
      <c r="BP4" s="517"/>
      <c r="BQ4" s="517"/>
      <c r="BR4" s="517"/>
      <c r="BS4" s="517"/>
      <c r="BT4" s="517"/>
      <c r="BU4" s="517"/>
      <c r="BV4" s="517"/>
      <c r="BW4" s="517"/>
      <c r="BX4" s="517"/>
      <c r="BY4" s="517"/>
      <c r="BZ4" s="517"/>
      <c r="CA4" s="517"/>
      <c r="CB4" s="517"/>
      <c r="CC4" s="537"/>
      <c r="CD4" s="543" t="s">
        <v>15</v>
      </c>
      <c r="CE4" s="544"/>
      <c r="CF4" s="545"/>
      <c r="CG4" s="16"/>
    </row>
    <row r="5" spans="2:85" ht="13.95" customHeight="1" outlineLevel="1" x14ac:dyDescent="0.3">
      <c r="B5" s="22"/>
      <c r="C5" s="528"/>
      <c r="D5" s="529"/>
      <c r="E5" s="530"/>
      <c r="F5" s="536"/>
      <c r="G5" s="517"/>
      <c r="H5" s="517"/>
      <c r="I5" s="517"/>
      <c r="J5" s="517"/>
      <c r="K5" s="517"/>
      <c r="L5" s="517"/>
      <c r="M5" s="517"/>
      <c r="N5" s="517"/>
      <c r="O5" s="517"/>
      <c r="P5" s="517"/>
      <c r="Q5" s="517"/>
      <c r="R5" s="517"/>
      <c r="S5" s="517"/>
      <c r="T5" s="517"/>
      <c r="U5" s="517"/>
      <c r="V5" s="517"/>
      <c r="W5" s="517"/>
      <c r="X5" s="517"/>
      <c r="Y5" s="517"/>
      <c r="Z5" s="517"/>
      <c r="AA5" s="517"/>
      <c r="AB5" s="517"/>
      <c r="AC5" s="517"/>
      <c r="AD5" s="517"/>
      <c r="AE5" s="517"/>
      <c r="AF5" s="517"/>
      <c r="AG5" s="517"/>
      <c r="AH5" s="517"/>
      <c r="AI5" s="517"/>
      <c r="AJ5" s="517"/>
      <c r="AK5" s="517"/>
      <c r="AL5" s="517"/>
      <c r="AM5" s="517"/>
      <c r="AN5" s="517"/>
      <c r="AO5" s="517"/>
      <c r="AP5" s="517"/>
      <c r="AQ5" s="517"/>
      <c r="AR5" s="517"/>
      <c r="AS5" s="517"/>
      <c r="AT5" s="517"/>
      <c r="AU5" s="517"/>
      <c r="AV5" s="517"/>
      <c r="AW5" s="517"/>
      <c r="AX5" s="517"/>
      <c r="AY5" s="517"/>
      <c r="AZ5" s="517"/>
      <c r="BA5" s="517"/>
      <c r="BB5" s="517"/>
      <c r="BC5" s="517"/>
      <c r="BD5" s="517"/>
      <c r="BE5" s="517"/>
      <c r="BF5" s="517"/>
      <c r="BG5" s="517"/>
      <c r="BH5" s="517"/>
      <c r="BI5" s="517"/>
      <c r="BJ5" s="517"/>
      <c r="BK5" s="517"/>
      <c r="BL5" s="517"/>
      <c r="BM5" s="517"/>
      <c r="BN5" s="517"/>
      <c r="BO5" s="517"/>
      <c r="BP5" s="517"/>
      <c r="BQ5" s="517"/>
      <c r="BR5" s="517"/>
      <c r="BS5" s="517"/>
      <c r="BT5" s="517"/>
      <c r="BU5" s="517"/>
      <c r="BV5" s="517"/>
      <c r="BW5" s="517"/>
      <c r="BX5" s="517"/>
      <c r="BY5" s="517"/>
      <c r="BZ5" s="517"/>
      <c r="CA5" s="517"/>
      <c r="CB5" s="517"/>
      <c r="CC5" s="537"/>
      <c r="CD5" s="540" t="s">
        <v>11</v>
      </c>
      <c r="CE5" s="541"/>
      <c r="CF5" s="542"/>
      <c r="CG5" s="16"/>
    </row>
    <row r="6" spans="2:85" ht="16.8" customHeight="1" outlineLevel="1" x14ac:dyDescent="0.3">
      <c r="B6" s="22"/>
      <c r="C6" s="528"/>
      <c r="D6" s="529"/>
      <c r="E6" s="530"/>
      <c r="F6" s="536"/>
      <c r="G6" s="517"/>
      <c r="H6" s="517"/>
      <c r="I6" s="517"/>
      <c r="J6" s="517"/>
      <c r="K6" s="517"/>
      <c r="L6" s="517"/>
      <c r="M6" s="517"/>
      <c r="N6" s="517"/>
      <c r="O6" s="517"/>
      <c r="P6" s="517"/>
      <c r="Q6" s="517"/>
      <c r="R6" s="517"/>
      <c r="S6" s="517"/>
      <c r="T6" s="517"/>
      <c r="U6" s="517"/>
      <c r="V6" s="517"/>
      <c r="W6" s="517"/>
      <c r="X6" s="517"/>
      <c r="Y6" s="517"/>
      <c r="Z6" s="517"/>
      <c r="AA6" s="517"/>
      <c r="AB6" s="517"/>
      <c r="AC6" s="517"/>
      <c r="AD6" s="517"/>
      <c r="AE6" s="517"/>
      <c r="AF6" s="517"/>
      <c r="AG6" s="517"/>
      <c r="AH6" s="517"/>
      <c r="AI6" s="517"/>
      <c r="AJ6" s="517"/>
      <c r="AK6" s="517"/>
      <c r="AL6" s="517"/>
      <c r="AM6" s="517"/>
      <c r="AN6" s="517"/>
      <c r="AO6" s="517"/>
      <c r="AP6" s="517"/>
      <c r="AQ6" s="517"/>
      <c r="AR6" s="517"/>
      <c r="AS6" s="517"/>
      <c r="AT6" s="517"/>
      <c r="AU6" s="517"/>
      <c r="AV6" s="517"/>
      <c r="AW6" s="517"/>
      <c r="AX6" s="517"/>
      <c r="AY6" s="517"/>
      <c r="AZ6" s="517"/>
      <c r="BA6" s="517"/>
      <c r="BB6" s="517"/>
      <c r="BC6" s="517"/>
      <c r="BD6" s="517"/>
      <c r="BE6" s="517"/>
      <c r="BF6" s="517"/>
      <c r="BG6" s="517"/>
      <c r="BH6" s="517"/>
      <c r="BI6" s="517"/>
      <c r="BJ6" s="517"/>
      <c r="BK6" s="517"/>
      <c r="BL6" s="517"/>
      <c r="BM6" s="517"/>
      <c r="BN6" s="517"/>
      <c r="BO6" s="517"/>
      <c r="BP6" s="517"/>
      <c r="BQ6" s="517"/>
      <c r="BR6" s="517"/>
      <c r="BS6" s="517"/>
      <c r="BT6" s="517"/>
      <c r="BU6" s="517"/>
      <c r="BV6" s="517"/>
      <c r="BW6" s="517"/>
      <c r="BX6" s="517"/>
      <c r="BY6" s="517"/>
      <c r="BZ6" s="517"/>
      <c r="CA6" s="517"/>
      <c r="CB6" s="517"/>
      <c r="CC6" s="537"/>
      <c r="CD6" s="543" t="s">
        <v>12</v>
      </c>
      <c r="CE6" s="544"/>
      <c r="CF6" s="545"/>
      <c r="CG6" s="16"/>
    </row>
    <row r="7" spans="2:85" ht="13.95" customHeight="1" outlineLevel="1" x14ac:dyDescent="0.3">
      <c r="B7" s="22"/>
      <c r="C7" s="528"/>
      <c r="D7" s="529"/>
      <c r="E7" s="530"/>
      <c r="F7" s="536"/>
      <c r="G7" s="517"/>
      <c r="H7" s="517"/>
      <c r="I7" s="517"/>
      <c r="J7" s="517"/>
      <c r="K7" s="517"/>
      <c r="L7" s="517"/>
      <c r="M7" s="517"/>
      <c r="N7" s="517"/>
      <c r="O7" s="517"/>
      <c r="P7" s="517"/>
      <c r="Q7" s="517"/>
      <c r="R7" s="517"/>
      <c r="S7" s="517"/>
      <c r="T7" s="517"/>
      <c r="U7" s="517"/>
      <c r="V7" s="517"/>
      <c r="W7" s="517"/>
      <c r="X7" s="517"/>
      <c r="Y7" s="517"/>
      <c r="Z7" s="517"/>
      <c r="AA7" s="517"/>
      <c r="AB7" s="517"/>
      <c r="AC7" s="517"/>
      <c r="AD7" s="517"/>
      <c r="AE7" s="517"/>
      <c r="AF7" s="517"/>
      <c r="AG7" s="517"/>
      <c r="AH7" s="517"/>
      <c r="AI7" s="517"/>
      <c r="AJ7" s="517"/>
      <c r="AK7" s="517"/>
      <c r="AL7" s="517"/>
      <c r="AM7" s="517"/>
      <c r="AN7" s="517"/>
      <c r="AO7" s="517"/>
      <c r="AP7" s="517"/>
      <c r="AQ7" s="517"/>
      <c r="AR7" s="517"/>
      <c r="AS7" s="517"/>
      <c r="AT7" s="517"/>
      <c r="AU7" s="517"/>
      <c r="AV7" s="517"/>
      <c r="AW7" s="517"/>
      <c r="AX7" s="517"/>
      <c r="AY7" s="517"/>
      <c r="AZ7" s="517"/>
      <c r="BA7" s="517"/>
      <c r="BB7" s="517"/>
      <c r="BC7" s="517"/>
      <c r="BD7" s="517"/>
      <c r="BE7" s="517"/>
      <c r="BF7" s="517"/>
      <c r="BG7" s="517"/>
      <c r="BH7" s="517"/>
      <c r="BI7" s="517"/>
      <c r="BJ7" s="517"/>
      <c r="BK7" s="517"/>
      <c r="BL7" s="517"/>
      <c r="BM7" s="517"/>
      <c r="BN7" s="517"/>
      <c r="BO7" s="517"/>
      <c r="BP7" s="517"/>
      <c r="BQ7" s="517"/>
      <c r="BR7" s="517"/>
      <c r="BS7" s="517"/>
      <c r="BT7" s="517"/>
      <c r="BU7" s="517"/>
      <c r="BV7" s="517"/>
      <c r="BW7" s="517"/>
      <c r="BX7" s="517"/>
      <c r="BY7" s="517"/>
      <c r="BZ7" s="517"/>
      <c r="CA7" s="517"/>
      <c r="CB7" s="517"/>
      <c r="CC7" s="537"/>
      <c r="CD7" s="540" t="s">
        <v>13</v>
      </c>
      <c r="CE7" s="541"/>
      <c r="CF7" s="542"/>
      <c r="CG7" s="16"/>
    </row>
    <row r="8" spans="2:85" ht="16.8" customHeight="1" outlineLevel="1" x14ac:dyDescent="0.3">
      <c r="B8" s="22"/>
      <c r="C8" s="528"/>
      <c r="D8" s="529"/>
      <c r="E8" s="530"/>
      <c r="F8" s="536"/>
      <c r="G8" s="517"/>
      <c r="H8" s="517"/>
      <c r="I8" s="517"/>
      <c r="J8" s="517"/>
      <c r="K8" s="517"/>
      <c r="L8" s="517"/>
      <c r="M8" s="517"/>
      <c r="N8" s="517"/>
      <c r="O8" s="517"/>
      <c r="P8" s="517"/>
      <c r="Q8" s="517"/>
      <c r="R8" s="517"/>
      <c r="S8" s="517"/>
      <c r="T8" s="517"/>
      <c r="U8" s="517"/>
      <c r="V8" s="517"/>
      <c r="W8" s="517"/>
      <c r="X8" s="517"/>
      <c r="Y8" s="517"/>
      <c r="Z8" s="517"/>
      <c r="AA8" s="517"/>
      <c r="AB8" s="517"/>
      <c r="AC8" s="517"/>
      <c r="AD8" s="517"/>
      <c r="AE8" s="517"/>
      <c r="AF8" s="517"/>
      <c r="AG8" s="517"/>
      <c r="AH8" s="517"/>
      <c r="AI8" s="517"/>
      <c r="AJ8" s="517"/>
      <c r="AK8" s="517"/>
      <c r="AL8" s="517"/>
      <c r="AM8" s="517"/>
      <c r="AN8" s="517"/>
      <c r="AO8" s="517"/>
      <c r="AP8" s="517"/>
      <c r="AQ8" s="517"/>
      <c r="AR8" s="517"/>
      <c r="AS8" s="517"/>
      <c r="AT8" s="517"/>
      <c r="AU8" s="517"/>
      <c r="AV8" s="517"/>
      <c r="AW8" s="517"/>
      <c r="AX8" s="517"/>
      <c r="AY8" s="517"/>
      <c r="AZ8" s="517"/>
      <c r="BA8" s="517"/>
      <c r="BB8" s="517"/>
      <c r="BC8" s="517"/>
      <c r="BD8" s="517"/>
      <c r="BE8" s="517"/>
      <c r="BF8" s="517"/>
      <c r="BG8" s="517"/>
      <c r="BH8" s="517"/>
      <c r="BI8" s="517"/>
      <c r="BJ8" s="517"/>
      <c r="BK8" s="517"/>
      <c r="BL8" s="517"/>
      <c r="BM8" s="517"/>
      <c r="BN8" s="517"/>
      <c r="BO8" s="517"/>
      <c r="BP8" s="517"/>
      <c r="BQ8" s="517"/>
      <c r="BR8" s="517"/>
      <c r="BS8" s="517"/>
      <c r="BT8" s="517"/>
      <c r="BU8" s="517"/>
      <c r="BV8" s="517"/>
      <c r="BW8" s="517"/>
      <c r="BX8" s="517"/>
      <c r="BY8" s="517"/>
      <c r="BZ8" s="517"/>
      <c r="CA8" s="517"/>
      <c r="CB8" s="517"/>
      <c r="CC8" s="537"/>
      <c r="CD8" s="546">
        <v>45709</v>
      </c>
      <c r="CE8" s="547"/>
      <c r="CF8" s="548"/>
      <c r="CG8" s="16"/>
    </row>
    <row r="9" spans="2:85" ht="13.95" customHeight="1" outlineLevel="1" x14ac:dyDescent="0.3">
      <c r="B9" s="22"/>
      <c r="C9" s="528"/>
      <c r="D9" s="529"/>
      <c r="E9" s="530"/>
      <c r="F9" s="536"/>
      <c r="G9" s="517"/>
      <c r="H9" s="517"/>
      <c r="I9" s="517"/>
      <c r="J9" s="517"/>
      <c r="K9" s="517"/>
      <c r="L9" s="517"/>
      <c r="M9" s="517"/>
      <c r="N9" s="517"/>
      <c r="O9" s="517"/>
      <c r="P9" s="517"/>
      <c r="Q9" s="517"/>
      <c r="R9" s="517"/>
      <c r="S9" s="517"/>
      <c r="T9" s="517"/>
      <c r="U9" s="517"/>
      <c r="V9" s="517"/>
      <c r="W9" s="517"/>
      <c r="X9" s="517"/>
      <c r="Y9" s="517"/>
      <c r="Z9" s="517"/>
      <c r="AA9" s="517"/>
      <c r="AB9" s="517"/>
      <c r="AC9" s="517"/>
      <c r="AD9" s="517"/>
      <c r="AE9" s="517"/>
      <c r="AF9" s="517"/>
      <c r="AG9" s="517"/>
      <c r="AH9" s="517"/>
      <c r="AI9" s="517"/>
      <c r="AJ9" s="517"/>
      <c r="AK9" s="517"/>
      <c r="AL9" s="517"/>
      <c r="AM9" s="517"/>
      <c r="AN9" s="517"/>
      <c r="AO9" s="517"/>
      <c r="AP9" s="517"/>
      <c r="AQ9" s="517"/>
      <c r="AR9" s="517"/>
      <c r="AS9" s="517"/>
      <c r="AT9" s="517"/>
      <c r="AU9" s="517"/>
      <c r="AV9" s="517"/>
      <c r="AW9" s="517"/>
      <c r="AX9" s="517"/>
      <c r="AY9" s="517"/>
      <c r="AZ9" s="517"/>
      <c r="BA9" s="517"/>
      <c r="BB9" s="517"/>
      <c r="BC9" s="517"/>
      <c r="BD9" s="517"/>
      <c r="BE9" s="517"/>
      <c r="BF9" s="517"/>
      <c r="BG9" s="517"/>
      <c r="BH9" s="517"/>
      <c r="BI9" s="517"/>
      <c r="BJ9" s="517"/>
      <c r="BK9" s="517"/>
      <c r="BL9" s="517"/>
      <c r="BM9" s="517"/>
      <c r="BN9" s="517"/>
      <c r="BO9" s="517"/>
      <c r="BP9" s="517"/>
      <c r="BQ9" s="517"/>
      <c r="BR9" s="517"/>
      <c r="BS9" s="517"/>
      <c r="BT9" s="517"/>
      <c r="BU9" s="517"/>
      <c r="BV9" s="517"/>
      <c r="BW9" s="517"/>
      <c r="BX9" s="517"/>
      <c r="BY9" s="517"/>
      <c r="BZ9" s="517"/>
      <c r="CA9" s="517"/>
      <c r="CB9" s="517"/>
      <c r="CC9" s="537"/>
      <c r="CD9" s="540" t="s">
        <v>14</v>
      </c>
      <c r="CE9" s="541"/>
      <c r="CF9" s="542"/>
      <c r="CG9" s="16"/>
    </row>
    <row r="10" spans="2:85" ht="21.6" customHeight="1" outlineLevel="1" x14ac:dyDescent="0.3">
      <c r="B10" s="22"/>
      <c r="C10" s="531"/>
      <c r="D10" s="532"/>
      <c r="E10" s="533"/>
      <c r="F10" s="538"/>
      <c r="G10" s="518"/>
      <c r="H10" s="518"/>
      <c r="I10" s="518"/>
      <c r="J10" s="518"/>
      <c r="K10" s="518"/>
      <c r="L10" s="518"/>
      <c r="M10" s="518"/>
      <c r="N10" s="518"/>
      <c r="O10" s="518"/>
      <c r="P10" s="518"/>
      <c r="Q10" s="518"/>
      <c r="R10" s="518"/>
      <c r="S10" s="518"/>
      <c r="T10" s="518"/>
      <c r="U10" s="518"/>
      <c r="V10" s="518"/>
      <c r="W10" s="518"/>
      <c r="X10" s="518"/>
      <c r="Y10" s="518"/>
      <c r="Z10" s="518"/>
      <c r="AA10" s="518"/>
      <c r="AB10" s="518"/>
      <c r="AC10" s="518"/>
      <c r="AD10" s="518"/>
      <c r="AE10" s="518"/>
      <c r="AF10" s="518"/>
      <c r="AG10" s="518"/>
      <c r="AH10" s="518"/>
      <c r="AI10" s="518"/>
      <c r="AJ10" s="518"/>
      <c r="AK10" s="518"/>
      <c r="AL10" s="518"/>
      <c r="AM10" s="518"/>
      <c r="AN10" s="518"/>
      <c r="AO10" s="518"/>
      <c r="AP10" s="518"/>
      <c r="AQ10" s="518"/>
      <c r="AR10" s="518"/>
      <c r="AS10" s="518"/>
      <c r="AT10" s="518"/>
      <c r="AU10" s="518"/>
      <c r="AV10" s="518"/>
      <c r="AW10" s="518"/>
      <c r="AX10" s="518"/>
      <c r="AY10" s="518"/>
      <c r="AZ10" s="518"/>
      <c r="BA10" s="518"/>
      <c r="BB10" s="518"/>
      <c r="BC10" s="518"/>
      <c r="BD10" s="518"/>
      <c r="BE10" s="518"/>
      <c r="BF10" s="518"/>
      <c r="BG10" s="518"/>
      <c r="BH10" s="518"/>
      <c r="BI10" s="518"/>
      <c r="BJ10" s="518"/>
      <c r="BK10" s="518"/>
      <c r="BL10" s="518"/>
      <c r="BM10" s="518"/>
      <c r="BN10" s="518"/>
      <c r="BO10" s="518"/>
      <c r="BP10" s="518"/>
      <c r="BQ10" s="518"/>
      <c r="BR10" s="518"/>
      <c r="BS10" s="518"/>
      <c r="BT10" s="518"/>
      <c r="BU10" s="518"/>
      <c r="BV10" s="518"/>
      <c r="BW10" s="518"/>
      <c r="BX10" s="518"/>
      <c r="BY10" s="518"/>
      <c r="BZ10" s="518"/>
      <c r="CA10" s="518"/>
      <c r="CB10" s="518"/>
      <c r="CC10" s="539"/>
      <c r="CD10" s="543" t="s">
        <v>216</v>
      </c>
      <c r="CE10" s="544"/>
      <c r="CF10" s="545"/>
      <c r="CG10" s="16"/>
    </row>
    <row r="11" spans="2:85" outlineLevel="1" x14ac:dyDescent="0.3">
      <c r="B11" s="39"/>
      <c r="CG11" s="21"/>
    </row>
    <row r="12" spans="2:85" ht="14.4" customHeight="1" outlineLevel="1" x14ac:dyDescent="0.3">
      <c r="B12" s="39"/>
      <c r="C12" s="566" t="s">
        <v>217</v>
      </c>
      <c r="D12" s="567"/>
      <c r="E12" s="567"/>
      <c r="F12" s="567"/>
      <c r="G12" s="567"/>
      <c r="H12" s="567"/>
      <c r="I12" s="567"/>
      <c r="J12" s="567"/>
      <c r="K12" s="567"/>
      <c r="L12" s="567"/>
      <c r="M12" s="567"/>
      <c r="N12" s="567"/>
      <c r="O12" s="567"/>
      <c r="P12" s="567"/>
      <c r="Q12" s="567"/>
      <c r="R12" s="567"/>
      <c r="S12" s="567"/>
      <c r="T12" s="567"/>
      <c r="U12" s="567"/>
      <c r="V12" s="567"/>
      <c r="W12" s="567"/>
      <c r="X12" s="567"/>
      <c r="Y12" s="567"/>
      <c r="Z12" s="567"/>
      <c r="AA12" s="567"/>
      <c r="AB12" s="567"/>
      <c r="AC12" s="567"/>
      <c r="AD12" s="567"/>
      <c r="AE12" s="567"/>
      <c r="AF12" s="567"/>
      <c r="AG12" s="567"/>
      <c r="AH12" s="567"/>
      <c r="AI12" s="567"/>
      <c r="AJ12" s="567"/>
      <c r="AK12" s="567"/>
      <c r="AL12" s="567"/>
      <c r="AM12" s="567"/>
      <c r="AN12" s="567"/>
      <c r="AO12" s="567"/>
      <c r="AP12" s="567"/>
      <c r="AQ12" s="567"/>
      <c r="AR12" s="567"/>
      <c r="AS12" s="567"/>
      <c r="AT12" s="567"/>
      <c r="AU12" s="567"/>
      <c r="AV12" s="567"/>
      <c r="AW12" s="567"/>
      <c r="AX12" s="567"/>
      <c r="AY12" s="567"/>
      <c r="AZ12" s="567"/>
      <c r="BA12" s="567"/>
      <c r="BB12" s="567"/>
      <c r="BC12" s="567"/>
      <c r="BD12" s="567"/>
      <c r="BE12" s="567"/>
      <c r="BF12" s="567"/>
      <c r="BG12" s="567"/>
      <c r="BH12" s="567"/>
      <c r="BI12" s="567"/>
      <c r="BJ12" s="567"/>
      <c r="BK12" s="567"/>
      <c r="BL12" s="567"/>
      <c r="BM12" s="567"/>
      <c r="BN12" s="567"/>
      <c r="BO12" s="567"/>
      <c r="BP12" s="567"/>
      <c r="BQ12" s="567"/>
      <c r="BR12" s="567"/>
      <c r="BS12" s="567"/>
      <c r="BT12" s="567"/>
      <c r="BU12" s="567"/>
      <c r="BV12" s="567"/>
      <c r="BW12" s="567"/>
      <c r="BX12" s="567"/>
      <c r="BY12" s="567"/>
      <c r="BZ12" s="567"/>
      <c r="CA12" s="567"/>
      <c r="CB12" s="567"/>
      <c r="CC12" s="567"/>
      <c r="CD12" s="567"/>
      <c r="CE12" s="567"/>
      <c r="CF12" s="568"/>
      <c r="CG12" s="21"/>
    </row>
    <row r="13" spans="2:85" ht="14.4" customHeight="1" outlineLevel="1" x14ac:dyDescent="0.3">
      <c r="B13" s="39"/>
      <c r="C13" s="569"/>
      <c r="D13" s="570"/>
      <c r="E13" s="570"/>
      <c r="F13" s="570"/>
      <c r="G13" s="570"/>
      <c r="H13" s="570"/>
      <c r="I13" s="570"/>
      <c r="J13" s="570"/>
      <c r="K13" s="570"/>
      <c r="L13" s="570"/>
      <c r="M13" s="570"/>
      <c r="N13" s="570"/>
      <c r="O13" s="570"/>
      <c r="P13" s="570"/>
      <c r="Q13" s="570"/>
      <c r="R13" s="570"/>
      <c r="S13" s="570"/>
      <c r="T13" s="570"/>
      <c r="U13" s="570"/>
      <c r="V13" s="570"/>
      <c r="W13" s="570"/>
      <c r="X13" s="570"/>
      <c r="Y13" s="570"/>
      <c r="Z13" s="570"/>
      <c r="AA13" s="570"/>
      <c r="AB13" s="570"/>
      <c r="AC13" s="570"/>
      <c r="AD13" s="570"/>
      <c r="AE13" s="570"/>
      <c r="AF13" s="570"/>
      <c r="AG13" s="570"/>
      <c r="AH13" s="570"/>
      <c r="AI13" s="570"/>
      <c r="AJ13" s="570"/>
      <c r="AK13" s="570"/>
      <c r="AL13" s="570"/>
      <c r="AM13" s="570"/>
      <c r="AN13" s="570"/>
      <c r="AO13" s="570"/>
      <c r="AP13" s="570"/>
      <c r="AQ13" s="570"/>
      <c r="AR13" s="570"/>
      <c r="AS13" s="570"/>
      <c r="AT13" s="570"/>
      <c r="AU13" s="570"/>
      <c r="AV13" s="570"/>
      <c r="AW13" s="570"/>
      <c r="AX13" s="570"/>
      <c r="AY13" s="570"/>
      <c r="AZ13" s="570"/>
      <c r="BA13" s="570"/>
      <c r="BB13" s="570"/>
      <c r="BC13" s="570"/>
      <c r="BD13" s="570"/>
      <c r="BE13" s="570"/>
      <c r="BF13" s="570"/>
      <c r="BG13" s="570"/>
      <c r="BH13" s="570"/>
      <c r="BI13" s="570"/>
      <c r="BJ13" s="570"/>
      <c r="BK13" s="570"/>
      <c r="BL13" s="570"/>
      <c r="BM13" s="570"/>
      <c r="BN13" s="570"/>
      <c r="BO13" s="570"/>
      <c r="BP13" s="570"/>
      <c r="BQ13" s="570"/>
      <c r="BR13" s="570"/>
      <c r="BS13" s="570"/>
      <c r="BT13" s="570"/>
      <c r="BU13" s="570"/>
      <c r="BV13" s="570"/>
      <c r="BW13" s="570"/>
      <c r="BX13" s="570"/>
      <c r="BY13" s="570"/>
      <c r="BZ13" s="570"/>
      <c r="CA13" s="570"/>
      <c r="CB13" s="570"/>
      <c r="CC13" s="570"/>
      <c r="CD13" s="570"/>
      <c r="CE13" s="570"/>
      <c r="CF13" s="571"/>
      <c r="CG13" s="21"/>
    </row>
    <row r="14" spans="2:85" outlineLevel="1" x14ac:dyDescent="0.3">
      <c r="B14" s="39"/>
      <c r="CG14" s="21"/>
    </row>
    <row r="15" spans="2:85" ht="18.600000000000001" customHeight="1" outlineLevel="1" x14ac:dyDescent="0.3">
      <c r="B15" s="39"/>
      <c r="C15" s="510" t="s">
        <v>484</v>
      </c>
      <c r="D15" s="511"/>
      <c r="F15" s="556" t="s">
        <v>211</v>
      </c>
      <c r="G15" s="558"/>
      <c r="CG15" s="21"/>
    </row>
    <row r="16" spans="2:85" ht="18" customHeight="1" outlineLevel="1" x14ac:dyDescent="0.3">
      <c r="B16" s="39"/>
      <c r="C16" s="641">
        <v>45992</v>
      </c>
      <c r="D16" s="642"/>
      <c r="F16" s="64" t="s">
        <v>146</v>
      </c>
      <c r="G16" s="64" t="s">
        <v>180</v>
      </c>
      <c r="CG16" s="21"/>
    </row>
    <row r="17" spans="2:85" ht="18" customHeight="1" outlineLevel="1" x14ac:dyDescent="0.3">
      <c r="B17" s="39"/>
      <c r="C17" s="643"/>
      <c r="D17" s="644"/>
      <c r="F17" s="45" t="s">
        <v>356</v>
      </c>
      <c r="G17" s="213">
        <f>J28</f>
        <v>0</v>
      </c>
      <c r="CG17" s="21"/>
    </row>
    <row r="18" spans="2:85" ht="18" customHeight="1" outlineLevel="1" x14ac:dyDescent="0.3">
      <c r="B18" s="39"/>
      <c r="F18" s="44" t="s">
        <v>357</v>
      </c>
      <c r="G18" s="92">
        <f>Z28</f>
        <v>0</v>
      </c>
      <c r="CG18" s="21"/>
    </row>
    <row r="19" spans="2:85" ht="23.4" customHeight="1" outlineLevel="1" x14ac:dyDescent="0.3">
      <c r="B19" s="39"/>
      <c r="C19" s="653" t="s">
        <v>483</v>
      </c>
      <c r="D19" s="653"/>
      <c r="F19" s="44" t="s">
        <v>281</v>
      </c>
      <c r="G19" s="92">
        <f>AF28</f>
        <v>0</v>
      </c>
      <c r="CG19" s="21"/>
    </row>
    <row r="20" spans="2:85" ht="18" customHeight="1" outlineLevel="1" x14ac:dyDescent="0.3">
      <c r="B20" s="39"/>
      <c r="C20" s="562"/>
      <c r="D20" s="563"/>
      <c r="F20" s="44" t="s">
        <v>358</v>
      </c>
      <c r="G20" s="92" t="e">
        <f>AI28</f>
        <v>#DIV/0!</v>
      </c>
      <c r="CG20" s="21"/>
    </row>
    <row r="21" spans="2:85" ht="18" customHeight="1" outlineLevel="1" x14ac:dyDescent="0.3">
      <c r="B21" s="39"/>
      <c r="C21" s="563"/>
      <c r="D21" s="563"/>
      <c r="F21" s="44" t="s">
        <v>359</v>
      </c>
      <c r="G21" s="92">
        <f>BJ28</f>
        <v>0</v>
      </c>
      <c r="CG21" s="21"/>
    </row>
    <row r="22" spans="2:85" ht="18" customHeight="1" outlineLevel="1" x14ac:dyDescent="0.3">
      <c r="B22" s="39"/>
      <c r="F22" s="44" t="s">
        <v>360</v>
      </c>
      <c r="G22" s="92">
        <f>BM28</f>
        <v>0</v>
      </c>
      <c r="K22" s="247"/>
      <c r="L22" s="247"/>
      <c r="M22" s="247"/>
      <c r="N22" s="247"/>
      <c r="O22" s="247"/>
      <c r="P22" s="247"/>
      <c r="Q22" s="247"/>
      <c r="CG22" s="21"/>
    </row>
    <row r="23" spans="2:85" ht="18" customHeight="1" outlineLevel="1" x14ac:dyDescent="0.3">
      <c r="B23" s="39"/>
      <c r="F23" s="71" t="s">
        <v>9</v>
      </c>
      <c r="G23" s="93" t="e">
        <f>SUM(G16:G22)</f>
        <v>#DIV/0!</v>
      </c>
      <c r="CG23" s="21"/>
    </row>
    <row r="24" spans="2:85" ht="18" customHeight="1" x14ac:dyDescent="0.3">
      <c r="B24" s="39"/>
      <c r="G24" s="76"/>
      <c r="CG24" s="21"/>
    </row>
    <row r="25" spans="2:85" ht="18.600000000000001" customHeight="1" x14ac:dyDescent="0.3">
      <c r="B25" s="39"/>
      <c r="C25" s="697" t="s">
        <v>218</v>
      </c>
      <c r="D25" s="698"/>
      <c r="E25" s="698"/>
      <c r="F25" s="698"/>
      <c r="G25" s="698"/>
      <c r="H25" s="698"/>
      <c r="I25" s="698"/>
      <c r="J25" s="698"/>
      <c r="K25" s="698"/>
      <c r="L25" s="698"/>
      <c r="M25" s="698"/>
      <c r="N25" s="698"/>
      <c r="O25" s="698"/>
      <c r="P25" s="698"/>
      <c r="Q25" s="698"/>
      <c r="R25" s="699"/>
      <c r="T25" s="663" t="s">
        <v>230</v>
      </c>
      <c r="U25" s="664"/>
      <c r="V25" s="664"/>
      <c r="W25" s="664"/>
      <c r="X25" s="664"/>
      <c r="Y25" s="664"/>
      <c r="Z25" s="664"/>
      <c r="AB25" s="663" t="s">
        <v>234</v>
      </c>
      <c r="AC25" s="664"/>
      <c r="AD25" s="664"/>
      <c r="AE25" s="664"/>
      <c r="AF25" s="664"/>
      <c r="AH25" s="663" t="s">
        <v>238</v>
      </c>
      <c r="AI25" s="664"/>
      <c r="AK25" s="663" t="s">
        <v>241</v>
      </c>
      <c r="AL25" s="664"/>
      <c r="AM25" s="664"/>
      <c r="AN25" s="664"/>
      <c r="AO25" s="664"/>
      <c r="AP25" s="664"/>
      <c r="AQ25" s="664"/>
      <c r="AR25" s="664"/>
      <c r="AS25" s="664"/>
      <c r="AT25" s="664"/>
      <c r="AU25" s="664"/>
      <c r="AV25" s="664"/>
      <c r="AW25" s="664"/>
      <c r="AX25" s="664"/>
      <c r="AY25" s="664"/>
      <c r="AZ25" s="664"/>
      <c r="BA25" s="664"/>
      <c r="BB25" s="664"/>
      <c r="BC25" s="664"/>
      <c r="BD25" s="664"/>
      <c r="BE25" s="664"/>
      <c r="BF25" s="664"/>
      <c r="BG25" s="664"/>
      <c r="BH25" s="664"/>
      <c r="BI25" s="664"/>
      <c r="BJ25" s="665"/>
      <c r="BL25" s="663" t="s">
        <v>246</v>
      </c>
      <c r="BM25" s="664"/>
      <c r="BN25" s="664"/>
      <c r="BO25" s="664"/>
      <c r="BP25" s="664"/>
      <c r="BQ25" s="664"/>
      <c r="BR25" s="664"/>
      <c r="BT25" s="684" t="s">
        <v>47</v>
      </c>
      <c r="BU25" s="685"/>
      <c r="BV25" s="685"/>
      <c r="BW25" s="685"/>
      <c r="BX25" s="685"/>
      <c r="BY25" s="685"/>
      <c r="BZ25" s="685"/>
      <c r="CA25" s="685"/>
      <c r="CB25" s="685"/>
      <c r="CC25" s="685"/>
      <c r="CD25" s="685"/>
      <c r="CE25" s="685"/>
      <c r="CF25" s="686"/>
      <c r="CG25" s="21"/>
    </row>
    <row r="26" spans="2:85" ht="18.600000000000001" customHeight="1" thickBot="1" x14ac:dyDescent="0.35">
      <c r="B26" s="39"/>
      <c r="C26" s="666" t="s">
        <v>228</v>
      </c>
      <c r="D26" s="667"/>
      <c r="E26" s="667"/>
      <c r="F26" s="667"/>
      <c r="G26" s="667"/>
      <c r="H26" s="667"/>
      <c r="I26" s="667"/>
      <c r="J26" s="666" t="s">
        <v>229</v>
      </c>
      <c r="K26" s="667"/>
      <c r="L26" s="667"/>
      <c r="M26" s="667"/>
      <c r="N26" s="667"/>
      <c r="O26" s="667"/>
      <c r="P26" s="667"/>
      <c r="Q26" s="667"/>
      <c r="R26" s="668"/>
      <c r="T26" s="666"/>
      <c r="U26" s="667"/>
      <c r="V26" s="667"/>
      <c r="W26" s="667"/>
      <c r="X26" s="667"/>
      <c r="Y26" s="667"/>
      <c r="Z26" s="667"/>
      <c r="AB26" s="666"/>
      <c r="AC26" s="667"/>
      <c r="AD26" s="667"/>
      <c r="AE26" s="667"/>
      <c r="AF26" s="667"/>
      <c r="AH26" s="666"/>
      <c r="AI26" s="667"/>
      <c r="AK26" s="666"/>
      <c r="AL26" s="667"/>
      <c r="AM26" s="667"/>
      <c r="AN26" s="667"/>
      <c r="AO26" s="667"/>
      <c r="AP26" s="667"/>
      <c r="AQ26" s="667"/>
      <c r="AR26" s="667"/>
      <c r="AS26" s="667"/>
      <c r="AT26" s="667"/>
      <c r="AU26" s="696"/>
      <c r="AV26" s="696"/>
      <c r="AW26" s="696"/>
      <c r="AX26" s="696"/>
      <c r="AY26" s="696"/>
      <c r="AZ26" s="696"/>
      <c r="BA26" s="696"/>
      <c r="BB26" s="696"/>
      <c r="BC26" s="696"/>
      <c r="BD26" s="696"/>
      <c r="BE26" s="696"/>
      <c r="BF26" s="696"/>
      <c r="BG26" s="696"/>
      <c r="BH26" s="696"/>
      <c r="BI26" s="696"/>
      <c r="BJ26" s="668"/>
      <c r="BL26" s="666"/>
      <c r="BM26" s="667"/>
      <c r="BN26" s="667"/>
      <c r="BO26" s="667"/>
      <c r="BP26" s="667"/>
      <c r="BQ26" s="667"/>
      <c r="BR26" s="667"/>
      <c r="BT26" s="687"/>
      <c r="BU26" s="688"/>
      <c r="BV26" s="688"/>
      <c r="BW26" s="688"/>
      <c r="BX26" s="688"/>
      <c r="BY26" s="688"/>
      <c r="BZ26" s="688"/>
      <c r="CA26" s="688"/>
      <c r="CB26" s="688"/>
      <c r="CC26" s="688"/>
      <c r="CD26" s="688"/>
      <c r="CE26" s="688"/>
      <c r="CF26" s="689"/>
      <c r="CG26" s="21"/>
    </row>
    <row r="27" spans="2:85" ht="36" customHeight="1" x14ac:dyDescent="0.3">
      <c r="B27" s="39"/>
      <c r="C27" s="64" t="s">
        <v>219</v>
      </c>
      <c r="D27" s="64" t="s">
        <v>220</v>
      </c>
      <c r="E27" s="64" t="s">
        <v>221</v>
      </c>
      <c r="F27" s="64" t="s">
        <v>222</v>
      </c>
      <c r="G27" s="64" t="s">
        <v>223</v>
      </c>
      <c r="H27" s="64" t="s">
        <v>224</v>
      </c>
      <c r="I27" s="64" t="s">
        <v>225</v>
      </c>
      <c r="J27" s="64" t="s">
        <v>264</v>
      </c>
      <c r="K27" s="64">
        <f>YEAR(C16)</f>
        <v>2025</v>
      </c>
      <c r="L27" s="64">
        <f>K27+1</f>
        <v>2026</v>
      </c>
      <c r="M27" s="64">
        <f t="shared" ref="M27:Q27" si="0">L27+1</f>
        <v>2027</v>
      </c>
      <c r="N27" s="64">
        <f t="shared" si="0"/>
        <v>2028</v>
      </c>
      <c r="O27" s="64">
        <f t="shared" si="0"/>
        <v>2029</v>
      </c>
      <c r="P27" s="64">
        <f t="shared" si="0"/>
        <v>2030</v>
      </c>
      <c r="Q27" s="64">
        <f t="shared" si="0"/>
        <v>2031</v>
      </c>
      <c r="R27" s="65" t="s">
        <v>227</v>
      </c>
      <c r="T27" s="64" t="s">
        <v>173</v>
      </c>
      <c r="U27" s="64" t="s">
        <v>201</v>
      </c>
      <c r="V27" s="703" t="s">
        <v>231</v>
      </c>
      <c r="W27" s="703"/>
      <c r="X27" s="703"/>
      <c r="Y27" s="703"/>
      <c r="Z27" s="64" t="s">
        <v>232</v>
      </c>
      <c r="AB27" s="64" t="s">
        <v>235</v>
      </c>
      <c r="AC27" s="64" t="s">
        <v>376</v>
      </c>
      <c r="AD27" s="64" t="s">
        <v>222</v>
      </c>
      <c r="AE27" s="64" t="s">
        <v>237</v>
      </c>
      <c r="AF27" s="64" t="s">
        <v>236</v>
      </c>
      <c r="AH27" s="64" t="s">
        <v>239</v>
      </c>
      <c r="AI27" s="64" t="s">
        <v>198</v>
      </c>
      <c r="AK27" s="175" t="s">
        <v>183</v>
      </c>
      <c r="AL27" s="175" t="s">
        <v>185</v>
      </c>
      <c r="AM27" s="175" t="s">
        <v>186</v>
      </c>
      <c r="AN27" s="175" t="s">
        <v>187</v>
      </c>
      <c r="AO27" s="175" t="s">
        <v>184</v>
      </c>
      <c r="AP27" s="175" t="s">
        <v>242</v>
      </c>
      <c r="AQ27" s="175" t="s">
        <v>243</v>
      </c>
      <c r="AR27" s="175" t="s">
        <v>339</v>
      </c>
      <c r="AS27" s="175" t="s">
        <v>244</v>
      </c>
      <c r="AT27" s="112" t="s">
        <v>245</v>
      </c>
      <c r="AU27" s="204" t="s">
        <v>492</v>
      </c>
      <c r="AV27" s="180" t="s">
        <v>341</v>
      </c>
      <c r="AW27" s="180" t="s">
        <v>340</v>
      </c>
      <c r="AX27" s="180" t="s">
        <v>342</v>
      </c>
      <c r="AY27" s="181" t="s">
        <v>343</v>
      </c>
      <c r="AZ27" s="188" t="s">
        <v>353</v>
      </c>
      <c r="BA27" s="185" t="s">
        <v>345</v>
      </c>
      <c r="BB27" s="185" t="s">
        <v>346</v>
      </c>
      <c r="BC27" s="185" t="s">
        <v>347</v>
      </c>
      <c r="BD27" s="186" t="s">
        <v>348</v>
      </c>
      <c r="BE27" s="188" t="s">
        <v>354</v>
      </c>
      <c r="BF27" s="185" t="s">
        <v>349</v>
      </c>
      <c r="BG27" s="185" t="s">
        <v>350</v>
      </c>
      <c r="BH27" s="185" t="s">
        <v>351</v>
      </c>
      <c r="BI27" s="186" t="s">
        <v>352</v>
      </c>
      <c r="BJ27" s="174" t="s">
        <v>344</v>
      </c>
      <c r="BL27" s="64" t="s">
        <v>222</v>
      </c>
      <c r="BM27" s="64" t="s">
        <v>198</v>
      </c>
      <c r="BN27" s="707" t="s">
        <v>247</v>
      </c>
      <c r="BO27" s="708"/>
      <c r="BP27" s="709" t="s">
        <v>242</v>
      </c>
      <c r="BQ27" s="693" t="s">
        <v>355</v>
      </c>
      <c r="BR27" s="693" t="s">
        <v>250</v>
      </c>
      <c r="BT27" s="687"/>
      <c r="BU27" s="688"/>
      <c r="BV27" s="688"/>
      <c r="BW27" s="688"/>
      <c r="BX27" s="688"/>
      <c r="BY27" s="688"/>
      <c r="BZ27" s="688"/>
      <c r="CA27" s="688"/>
      <c r="CB27" s="688"/>
      <c r="CC27" s="688"/>
      <c r="CD27" s="688"/>
      <c r="CE27" s="688"/>
      <c r="CF27" s="689"/>
      <c r="CG27" s="21"/>
    </row>
    <row r="28" spans="2:85" ht="21.6" customHeight="1" x14ac:dyDescent="0.3">
      <c r="B28" s="39"/>
      <c r="C28" s="700" t="s">
        <v>0</v>
      </c>
      <c r="D28" s="701"/>
      <c r="E28" s="701"/>
      <c r="F28" s="701"/>
      <c r="G28" s="701"/>
      <c r="H28" s="701"/>
      <c r="I28" s="702"/>
      <c r="J28" s="97">
        <f>SUM(J29:J95)</f>
        <v>0</v>
      </c>
      <c r="K28" s="97">
        <f>IFERROR(SUM(K29:K95),"")</f>
        <v>0</v>
      </c>
      <c r="L28" s="97">
        <f t="shared" ref="L28:R28" si="1">SUM(L29:L95)</f>
        <v>0</v>
      </c>
      <c r="M28" s="97">
        <f t="shared" si="1"/>
        <v>0</v>
      </c>
      <c r="N28" s="97">
        <f t="shared" si="1"/>
        <v>0</v>
      </c>
      <c r="O28" s="97">
        <f t="shared" si="1"/>
        <v>0</v>
      </c>
      <c r="P28" s="97">
        <f t="shared" si="1"/>
        <v>0</v>
      </c>
      <c r="Q28" s="97">
        <f t="shared" si="1"/>
        <v>0</v>
      </c>
      <c r="R28" s="97" t="e">
        <f t="shared" ca="1" si="1"/>
        <v>#REF!</v>
      </c>
      <c r="T28" s="695"/>
      <c r="U28" s="695"/>
      <c r="V28" s="140" t="s">
        <v>42</v>
      </c>
      <c r="W28" s="140" t="s">
        <v>43</v>
      </c>
      <c r="X28" s="140" t="s">
        <v>44</v>
      </c>
      <c r="Y28" s="140" t="s">
        <v>233</v>
      </c>
      <c r="Z28" s="164"/>
      <c r="AB28" s="672" t="s">
        <v>0</v>
      </c>
      <c r="AC28" s="673"/>
      <c r="AD28" s="673"/>
      <c r="AE28" s="674"/>
      <c r="AF28" s="90">
        <f>SUM(AF29:AF95)</f>
        <v>0</v>
      </c>
      <c r="AH28" s="74" t="s">
        <v>240</v>
      </c>
      <c r="AI28" s="90" t="e">
        <f>AVERAGE(AI29:AI95)</f>
        <v>#DIV/0!</v>
      </c>
      <c r="AK28" s="704" t="s">
        <v>0</v>
      </c>
      <c r="AL28" s="705"/>
      <c r="AM28" s="705"/>
      <c r="AN28" s="705"/>
      <c r="AO28" s="705"/>
      <c r="AP28" s="705"/>
      <c r="AQ28" s="706"/>
      <c r="AR28" s="173"/>
      <c r="AS28" s="74">
        <f>SUM(AS29:AS95)</f>
        <v>0</v>
      </c>
      <c r="AT28" s="111">
        <f t="shared" ref="AT28:AW28" si="2">SUM(AT29:AT95)</f>
        <v>0</v>
      </c>
      <c r="AU28" s="205" t="s">
        <v>45</v>
      </c>
      <c r="AV28" s="203" t="str">
        <f>IFERROR(AVERAGE(AV29:AV95),"")</f>
        <v/>
      </c>
      <c r="AW28" s="74">
        <f t="shared" si="2"/>
        <v>0</v>
      </c>
      <c r="AX28" s="90">
        <f>SUM(AX29:AX95)</f>
        <v>0</v>
      </c>
      <c r="AY28" s="182">
        <f>SUM(AY29:AY95)</f>
        <v>0</v>
      </c>
      <c r="AZ28" s="205" t="s">
        <v>75</v>
      </c>
      <c r="BA28" s="140" t="str">
        <f>IFERROR(AVERAGE(BA29:BA95),"")</f>
        <v/>
      </c>
      <c r="BB28" s="140">
        <f t="shared" ref="BB28:BC28" si="3">SUM(BB29:BB95)</f>
        <v>0</v>
      </c>
      <c r="BC28" s="139">
        <f t="shared" si="3"/>
        <v>0</v>
      </c>
      <c r="BD28" s="187">
        <f>SUM(BD29:BD95)</f>
        <v>0</v>
      </c>
      <c r="BE28" s="205"/>
      <c r="BF28" s="140" t="str">
        <f>IFERROR(AVERAGE(BF29:BF95),"")</f>
        <v/>
      </c>
      <c r="BG28" s="140">
        <f t="shared" ref="BG28:BH28" si="4">SUM(BG29:BG95)</f>
        <v>0</v>
      </c>
      <c r="BH28" s="139">
        <f t="shared" si="4"/>
        <v>0</v>
      </c>
      <c r="BI28" s="187">
        <f>SUM(BI29:BI95)</f>
        <v>0</v>
      </c>
      <c r="BJ28" s="187">
        <f>SUM(BJ29:BJ95)</f>
        <v>0</v>
      </c>
      <c r="BL28" s="114" t="s">
        <v>0</v>
      </c>
      <c r="BM28" s="206">
        <f>SUM(BM29:BM95)</f>
        <v>0</v>
      </c>
      <c r="BN28" s="175" t="s">
        <v>248</v>
      </c>
      <c r="BO28" s="175" t="s">
        <v>249</v>
      </c>
      <c r="BP28" s="710"/>
      <c r="BQ28" s="694"/>
      <c r="BR28" s="694"/>
      <c r="BT28" s="690"/>
      <c r="BU28" s="691"/>
      <c r="BV28" s="691"/>
      <c r="BW28" s="691"/>
      <c r="BX28" s="691"/>
      <c r="BY28" s="691"/>
      <c r="BZ28" s="691"/>
      <c r="CA28" s="691"/>
      <c r="CB28" s="691"/>
      <c r="CC28" s="691"/>
      <c r="CD28" s="691"/>
      <c r="CE28" s="691"/>
      <c r="CF28" s="692"/>
      <c r="CG28" s="21"/>
    </row>
    <row r="29" spans="2:85" ht="19.95" customHeight="1" x14ac:dyDescent="0.3">
      <c r="B29" s="39"/>
      <c r="C29" s="261" t="str">
        <f>Endividamento!C23</f>
        <v xml:space="preserve"> </v>
      </c>
      <c r="D29" s="261">
        <f>Endividamento!D23</f>
        <v>0</v>
      </c>
      <c r="E29" s="124" t="s">
        <v>485</v>
      </c>
      <c r="F29" s="124" t="s">
        <v>226</v>
      </c>
      <c r="G29" s="258">
        <f>Endividamento!R23</f>
        <v>0</v>
      </c>
      <c r="H29" s="258">
        <f>Endividamento!T23</f>
        <v>0</v>
      </c>
      <c r="I29" s="259">
        <f>Endividamento!V23</f>
        <v>0</v>
      </c>
      <c r="J29" s="260">
        <f>Endividamento!AD23</f>
        <v>0</v>
      </c>
      <c r="K29" s="260">
        <f>INDEX(Endividamento!$AT$23:$DZ$23,MATCH(Passivos!K27,Endividamento!$AG$20:$DZ$20,0))</f>
        <v>0</v>
      </c>
      <c r="L29" s="260">
        <f>INDEX(Endividamento!AT23:DZ23,MATCH(Passivos!$L$27,Endividamento!$AG$20:$DZ$20,0))</f>
        <v>0</v>
      </c>
      <c r="M29" s="260">
        <f>INDEX(Endividamento!AT23:DZ23,MATCH(Passivos!$M$27,Endividamento!$AG$20:$DZ$20,0))</f>
        <v>0</v>
      </c>
      <c r="N29" s="260">
        <f>INDEX(Endividamento!AT23:DZ23,MATCH(Passivos!$N$27,Endividamento!$AG$20:$DZ$20,0))</f>
        <v>0</v>
      </c>
      <c r="O29" s="260">
        <f>INDEX(Endividamento!AT23:DZ23,MATCH(Passivos!$O$27,Endividamento!$AG$20:$DZ$20,0))</f>
        <v>0</v>
      </c>
      <c r="P29" s="260">
        <f>INDEX(Endividamento!AT23:DZ23,MATCH(Passivos!$P$27,Endividamento!$AG$20:$DZ$20,0))</f>
        <v>0</v>
      </c>
      <c r="Q29" s="260">
        <f>INDEX(Endividamento!AT23:DZ23,MATCH(Passivos!$Q$27,Endividamento!$AG$20:$DZ$20,0))</f>
        <v>0</v>
      </c>
      <c r="R29" s="129" t="e">
        <f ca="1">SUMIF(Endividamento!$AG$20:$DZ$20,"&gt;"&amp;$Q$27,Endividamento!AT23:DZ23)+Endividamento!#REF!</f>
        <v>#REF!</v>
      </c>
      <c r="T29" s="124"/>
      <c r="U29" s="124"/>
      <c r="V29" s="136"/>
      <c r="W29" s="136"/>
      <c r="X29" s="136"/>
      <c r="Y29" s="136"/>
      <c r="Z29" s="136"/>
      <c r="AB29" s="124" t="str">
        <f>IF(Fornecedores!C22="","",Fornecedores!C22)</f>
        <v/>
      </c>
      <c r="AC29" s="124" t="str">
        <f>IF(Fornecedores!D22="","",Fornecedores!D22)</f>
        <v/>
      </c>
      <c r="AD29" s="124" t="str">
        <f>IF(Fornecedores!F22="","",Fornecedores!F22)</f>
        <v/>
      </c>
      <c r="AE29" s="162" t="str">
        <f>IF(Fornecedores!G22="","",Fornecedores!G22)</f>
        <v/>
      </c>
      <c r="AF29" s="145" t="str">
        <f>IF(Fornecedores!E22="","",Fornecedores!E22)</f>
        <v/>
      </c>
      <c r="AH29" s="124"/>
      <c r="AI29" s="145"/>
      <c r="AK29" s="165"/>
      <c r="AL29" s="165"/>
      <c r="AM29" s="165"/>
      <c r="AN29" s="467"/>
      <c r="AO29" s="165"/>
      <c r="AP29" s="166"/>
      <c r="AQ29" s="166"/>
      <c r="AR29" s="165"/>
      <c r="AS29" s="165"/>
      <c r="AT29" s="176"/>
      <c r="AU29" s="189" t="str">
        <f>IF(AU28="","",$AU$28)</f>
        <v>Soja Sequeiro</v>
      </c>
      <c r="AV29" s="165"/>
      <c r="AW29" s="192" t="str">
        <f>IF(AV29="","",AS29*AV29)</f>
        <v/>
      </c>
      <c r="AX29" s="195" t="str">
        <f>IF(AV29="","",AV29*(VLOOKUP((_xlfn.CONCAT(AU29,AN29)),'Cadastro de Itens'!$J$16:$M$37,4,0)))</f>
        <v/>
      </c>
      <c r="AY29" s="196">
        <f>IFERROR(AX29*AS29,0)</f>
        <v>0</v>
      </c>
      <c r="AZ29" s="189" t="str">
        <f>IF(AZ28="","",$AZ$28)</f>
        <v>Milho Safrinha</v>
      </c>
      <c r="BA29" s="202"/>
      <c r="BB29" s="192" t="str">
        <f>IF(BA29="","",AS29*BA29)</f>
        <v/>
      </c>
      <c r="BC29" s="195" t="str">
        <f>IF(BA29="","",BA29*(VLOOKUP((_xlfn.CONCAT(AZ29,AN29)),'Cadastro de Itens'!$J$16:$M$37,4,0)))</f>
        <v/>
      </c>
      <c r="BD29" s="196">
        <f>IFERROR(BC29*AS29,0)</f>
        <v>0</v>
      </c>
      <c r="BE29" s="189" t="str">
        <f>IF(BE28="","",$BE$28)</f>
        <v/>
      </c>
      <c r="BF29" s="167"/>
      <c r="BG29" s="192" t="str">
        <f>IF(BF29="","",AS29*BF29)</f>
        <v/>
      </c>
      <c r="BH29" s="195" t="str">
        <f>IF(BF29="","",BF29*(VLOOKUP((_xlfn.CONCAT(BE29,AN29)),'Cadastro de Itens'!$J$16:$M$37,4,0)))</f>
        <v/>
      </c>
      <c r="BI29" s="196">
        <f>IFERROR(BH29*AS29,0)</f>
        <v>0</v>
      </c>
      <c r="BJ29" s="214">
        <f>IFERROR(BI29+AY29+BD29,"")</f>
        <v>0</v>
      </c>
      <c r="BL29" s="131"/>
      <c r="BM29" s="207"/>
      <c r="BN29" s="208"/>
      <c r="BO29" s="208"/>
      <c r="BP29" s="209"/>
      <c r="BQ29" s="210"/>
      <c r="BR29" s="131"/>
      <c r="BT29" s="654"/>
      <c r="BU29" s="655"/>
      <c r="BV29" s="655"/>
      <c r="BW29" s="655"/>
      <c r="BX29" s="655"/>
      <c r="BY29" s="655"/>
      <c r="BZ29" s="655"/>
      <c r="CA29" s="655"/>
      <c r="CB29" s="655"/>
      <c r="CC29" s="655"/>
      <c r="CD29" s="655"/>
      <c r="CE29" s="655"/>
      <c r="CF29" s="656"/>
      <c r="CG29" s="21"/>
    </row>
    <row r="30" spans="2:85" ht="33" customHeight="1" x14ac:dyDescent="0.3">
      <c r="B30" s="39"/>
      <c r="C30" s="262">
        <f>Endividamento!C24</f>
        <v>0</v>
      </c>
      <c r="D30" s="262">
        <f>Endividamento!D24</f>
        <v>0</v>
      </c>
      <c r="E30" s="125"/>
      <c r="F30" s="125" t="s">
        <v>226</v>
      </c>
      <c r="G30" s="251">
        <f>Endividamento!R24</f>
        <v>0</v>
      </c>
      <c r="H30" s="251">
        <f>Endividamento!T24</f>
        <v>0</v>
      </c>
      <c r="I30" s="252">
        <f>Endividamento!V24</f>
        <v>0</v>
      </c>
      <c r="J30" s="253">
        <f>Endividamento!AD24</f>
        <v>0</v>
      </c>
      <c r="K30" s="134">
        <f>INDEX(Endividamento!$AT$24:$DZ$24,MATCH(Passivos!K27,Endividamento!$AG$20:$DZ$20,0))</f>
        <v>0</v>
      </c>
      <c r="L30" s="253">
        <f>INDEX(Endividamento!AT24:DZ24,MATCH(Passivos!$L$27,Endividamento!$AG$20:$DZ$20,0))</f>
        <v>0</v>
      </c>
      <c r="M30" s="253">
        <f>INDEX(Endividamento!AT24:DZ24,MATCH(Passivos!$M$27,Endividamento!$AG$20:$DZ$20,0))</f>
        <v>0</v>
      </c>
      <c r="N30" s="253">
        <f>INDEX(Endividamento!AT24:DZ24,MATCH(Passivos!$N$27,Endividamento!$AG$20:$DZ$20,0))</f>
        <v>0</v>
      </c>
      <c r="O30" s="253">
        <f>INDEX(Endividamento!AT24:DZ24,MATCH(Passivos!$O$27,Endividamento!$AG$20:$DZ$20,0))</f>
        <v>0</v>
      </c>
      <c r="P30" s="253">
        <f>INDEX(Endividamento!AT24:DZ24,MATCH(Passivos!$P$27,Endividamento!$AG$20:$DZ$20,0))</f>
        <v>0</v>
      </c>
      <c r="Q30" s="253">
        <f>INDEX(Endividamento!AT24:DZ24,MATCH(Passivos!$Q$27,Endividamento!$AG$20:$DZ$20,0))</f>
        <v>0</v>
      </c>
      <c r="R30" s="134" t="e">
        <f ca="1">SUMIF(Endividamento!$AG$20:$DZ$20,"&gt;"&amp;$Q$27,Endividamento!AT24:DZ24)+Endividamento!#REF!</f>
        <v>#REF!</v>
      </c>
      <c r="T30" s="125"/>
      <c r="U30" s="125"/>
      <c r="V30" s="137"/>
      <c r="W30" s="137"/>
      <c r="X30" s="137"/>
      <c r="Y30" s="137"/>
      <c r="Z30" s="137"/>
      <c r="AB30" s="125" t="str">
        <f>IF(Fornecedores!C23="","",Fornecedores!C23)</f>
        <v/>
      </c>
      <c r="AC30" s="125" t="str">
        <f>IF(Fornecedores!D23="","",Fornecedores!D23)</f>
        <v/>
      </c>
      <c r="AD30" s="125" t="str">
        <f>IF(Fornecedores!F23="","",Fornecedores!F23)</f>
        <v/>
      </c>
      <c r="AE30" s="163" t="str">
        <f>IF(Fornecedores!G23="","",Fornecedores!G23)</f>
        <v/>
      </c>
      <c r="AF30" s="146" t="str">
        <f>IF(Fornecedores!E23="","",Fornecedores!E23)</f>
        <v/>
      </c>
      <c r="AH30" s="125"/>
      <c r="AI30" s="146"/>
      <c r="AK30" s="168"/>
      <c r="AL30" s="168"/>
      <c r="AM30" s="168"/>
      <c r="AN30" s="169"/>
      <c r="AO30" s="168"/>
      <c r="AP30" s="170"/>
      <c r="AQ30" s="170"/>
      <c r="AR30" s="168"/>
      <c r="AS30" s="168"/>
      <c r="AT30" s="177"/>
      <c r="AU30" s="190" t="str">
        <f t="shared" ref="AU30:AU93" si="5">IF(AU29="","",$AU$28)</f>
        <v>Soja Sequeiro</v>
      </c>
      <c r="AV30" s="168"/>
      <c r="AW30" s="193" t="str">
        <f>IF(AV30="","",AS30*AV30)</f>
        <v/>
      </c>
      <c r="AX30" s="197" t="str">
        <f>IF(AV30="","",AV30*(VLOOKUP((_xlfn.CONCAT(AU30,AN30)),'Cadastro de Itens'!$J$16:$M$37,4,0)))</f>
        <v/>
      </c>
      <c r="AY30" s="198">
        <f t="shared" ref="AY30:AY93" si="6">IFERROR(AX30*AS30,0)</f>
        <v>0</v>
      </c>
      <c r="AZ30" s="190" t="str">
        <f t="shared" ref="AZ30:AZ93" si="7">IF(AZ29="","",$AZ$28)</f>
        <v>Milho Safrinha</v>
      </c>
      <c r="BA30" s="200"/>
      <c r="BB30" s="193" t="str">
        <f t="shared" ref="BB30:BB93" si="8">IF(BA30="","",AS30*BA30)</f>
        <v/>
      </c>
      <c r="BC30" s="197" t="str">
        <f>IF(BA30="","",BA30*(VLOOKUP((_xlfn.CONCAT(AZ30,AN30)),'Cadastro de Itens'!$J$16:$M$37,4,0)))</f>
        <v/>
      </c>
      <c r="BD30" s="198">
        <f t="shared" ref="BD30:BD93" si="9">IFERROR(BC30*AS30,0)</f>
        <v>0</v>
      </c>
      <c r="BE30" s="190" t="str">
        <f t="shared" ref="BE30:BE93" si="10">IF(BE29="","",$BE$28)</f>
        <v/>
      </c>
      <c r="BF30" s="171"/>
      <c r="BG30" s="193" t="str">
        <f t="shared" ref="BG30:BG93" si="11">IF(BF30="","",AS30*BF30)</f>
        <v/>
      </c>
      <c r="BH30" s="197" t="str">
        <f>IF(BF30="","",BF30*(VLOOKUP((_xlfn.CONCAT(BE30,AN30)),'Cadastro de Itens'!$J$16:$M$37,4,0)))</f>
        <v/>
      </c>
      <c r="BI30" s="198">
        <f t="shared" ref="BI30:BI93" si="12">IFERROR(BH30*AS30,0)</f>
        <v>0</v>
      </c>
      <c r="BJ30" s="215">
        <f t="shared" ref="BJ30:BJ93" si="13">IFERROR(BI30+AY30+BD30,"")</f>
        <v>0</v>
      </c>
      <c r="BL30" s="125"/>
      <c r="BM30" s="137"/>
      <c r="BN30" s="211"/>
      <c r="BO30" s="211"/>
      <c r="BP30" s="211"/>
      <c r="BQ30" s="211"/>
      <c r="BR30" s="125"/>
      <c r="BT30" s="657"/>
      <c r="BU30" s="658"/>
      <c r="BV30" s="658"/>
      <c r="BW30" s="658"/>
      <c r="BX30" s="658"/>
      <c r="BY30" s="658"/>
      <c r="BZ30" s="658"/>
      <c r="CA30" s="658"/>
      <c r="CB30" s="658"/>
      <c r="CC30" s="658"/>
      <c r="CD30" s="658"/>
      <c r="CE30" s="658"/>
      <c r="CF30" s="659"/>
      <c r="CG30" s="21"/>
    </row>
    <row r="31" spans="2:85" ht="19.95" customHeight="1" x14ac:dyDescent="0.3">
      <c r="B31" s="39"/>
      <c r="C31" s="262">
        <f>Endividamento!C25</f>
        <v>0</v>
      </c>
      <c r="D31" s="262">
        <f>Endividamento!D25</f>
        <v>0</v>
      </c>
      <c r="E31" s="125"/>
      <c r="F31" s="125" t="s">
        <v>226</v>
      </c>
      <c r="G31" s="251">
        <f>Endividamento!R25</f>
        <v>0</v>
      </c>
      <c r="H31" s="251">
        <f>Endividamento!T25</f>
        <v>0</v>
      </c>
      <c r="I31" s="252">
        <f>Endividamento!V25</f>
        <v>0</v>
      </c>
      <c r="J31" s="253">
        <f>Endividamento!AD25</f>
        <v>0</v>
      </c>
      <c r="K31" s="253">
        <f>INDEX(Endividamento!AT25:DZ25,MATCH(Passivos!$K$27,Endividamento!$AG$20:$DZ$20,0))</f>
        <v>0</v>
      </c>
      <c r="L31" s="253">
        <f>INDEX(Endividamento!AT25:DZ25,MATCH(Passivos!$L$27,Endividamento!$AG$20:$DZ$20,0))</f>
        <v>0</v>
      </c>
      <c r="M31" s="253">
        <f>INDEX(Endividamento!AT25:DZ25,MATCH(Passivos!$M$27,Endividamento!$AG$20:$DZ$20,0))</f>
        <v>0</v>
      </c>
      <c r="N31" s="253">
        <f>INDEX(Endividamento!AT25:DZ25,MATCH(Passivos!$N$27,Endividamento!$AG$20:$DZ$20,0))</f>
        <v>0</v>
      </c>
      <c r="O31" s="253">
        <f>INDEX(Endividamento!AT25:DZ25,MATCH(Passivos!$O$27,Endividamento!$AG$20:$DZ$20,0))</f>
        <v>0</v>
      </c>
      <c r="P31" s="253">
        <f>INDEX(Endividamento!AT25:DZ25,MATCH(Passivos!$P$27,Endividamento!$AG$20:$DZ$20,0))</f>
        <v>0</v>
      </c>
      <c r="Q31" s="253">
        <f>INDEX(Endividamento!AT25:DZ25,MATCH(Passivos!$Q$27,Endividamento!$AG$20:$DZ$20,0))</f>
        <v>0</v>
      </c>
      <c r="R31" s="134" t="e">
        <f ca="1">SUMIF(Endividamento!$AG$20:$DZ$20,"&gt;"&amp;$Q$27,Endividamento!AT25:DZ25)+Endividamento!#REF!</f>
        <v>#REF!</v>
      </c>
      <c r="T31" s="125"/>
      <c r="U31" s="125"/>
      <c r="V31" s="137"/>
      <c r="W31" s="137"/>
      <c r="X31" s="137"/>
      <c r="Y31" s="137"/>
      <c r="Z31" s="137"/>
      <c r="AB31" s="125" t="str">
        <f>IF(Fornecedores!C24="","",Fornecedores!C24)</f>
        <v/>
      </c>
      <c r="AC31" s="125" t="str">
        <f>IF(Fornecedores!D24="","",Fornecedores!D24)</f>
        <v/>
      </c>
      <c r="AD31" s="125" t="str">
        <f>IF(Fornecedores!F24="","",Fornecedores!F24)</f>
        <v/>
      </c>
      <c r="AE31" s="163" t="str">
        <f>IF(Fornecedores!G24="","",Fornecedores!G24)</f>
        <v/>
      </c>
      <c r="AF31" s="146" t="str">
        <f>IF(Fornecedores!E24="","",Fornecedores!E24)</f>
        <v/>
      </c>
      <c r="AH31" s="125"/>
      <c r="AI31" s="146"/>
      <c r="AK31" s="168"/>
      <c r="AL31" s="168"/>
      <c r="AM31" s="168"/>
      <c r="AN31" s="169"/>
      <c r="AO31" s="168"/>
      <c r="AP31" s="170"/>
      <c r="AQ31" s="170"/>
      <c r="AR31" s="168"/>
      <c r="AS31" s="168"/>
      <c r="AT31" s="177"/>
      <c r="AU31" s="190" t="str">
        <f t="shared" si="5"/>
        <v>Soja Sequeiro</v>
      </c>
      <c r="AV31" s="168"/>
      <c r="AW31" s="193" t="str">
        <f t="shared" ref="AW31:AW94" si="14">IF(AV31="","",AS31*AV31)</f>
        <v/>
      </c>
      <c r="AX31" s="197" t="str">
        <f>IF(AV31="","",AV31*(VLOOKUP((_xlfn.CONCAT(AU31,AN31)),'Cadastro de Itens'!$J$16:$M$37,4,0)))</f>
        <v/>
      </c>
      <c r="AY31" s="198">
        <f t="shared" si="6"/>
        <v>0</v>
      </c>
      <c r="AZ31" s="190" t="str">
        <f t="shared" si="7"/>
        <v>Milho Safrinha</v>
      </c>
      <c r="BA31" s="200"/>
      <c r="BB31" s="193" t="str">
        <f t="shared" si="8"/>
        <v/>
      </c>
      <c r="BC31" s="197" t="str">
        <f>IF(BA31="","",BA31*(VLOOKUP((_xlfn.CONCAT(AZ31,AN31)),'Cadastro de Itens'!$J$16:$M$37,4,0)))</f>
        <v/>
      </c>
      <c r="BD31" s="198">
        <f t="shared" si="9"/>
        <v>0</v>
      </c>
      <c r="BE31" s="190" t="str">
        <f t="shared" si="10"/>
        <v/>
      </c>
      <c r="BF31" s="171"/>
      <c r="BG31" s="193" t="str">
        <f t="shared" si="11"/>
        <v/>
      </c>
      <c r="BH31" s="197" t="str">
        <f>IF(BF31="","",BF31*(VLOOKUP((_xlfn.CONCAT(BE31,AN31)),'Cadastro de Itens'!$J$16:$M$37,4,0)))</f>
        <v/>
      </c>
      <c r="BI31" s="198">
        <f t="shared" si="12"/>
        <v>0</v>
      </c>
      <c r="BJ31" s="215">
        <f t="shared" si="13"/>
        <v>0</v>
      </c>
      <c r="BL31" s="125"/>
      <c r="BM31" s="137"/>
      <c r="BN31" s="211"/>
      <c r="BO31" s="211"/>
      <c r="BP31" s="211"/>
      <c r="BQ31" s="211"/>
      <c r="BR31" s="125"/>
      <c r="BT31" s="657"/>
      <c r="BU31" s="658"/>
      <c r="BV31" s="658"/>
      <c r="BW31" s="658"/>
      <c r="BX31" s="658"/>
      <c r="BY31" s="658"/>
      <c r="BZ31" s="658"/>
      <c r="CA31" s="658"/>
      <c r="CB31" s="658"/>
      <c r="CC31" s="658"/>
      <c r="CD31" s="658"/>
      <c r="CE31" s="658"/>
      <c r="CF31" s="659"/>
      <c r="CG31" s="21"/>
    </row>
    <row r="32" spans="2:85" ht="19.95" customHeight="1" x14ac:dyDescent="0.3">
      <c r="B32" s="39"/>
      <c r="C32" s="262">
        <f>Endividamento!C26</f>
        <v>0</v>
      </c>
      <c r="D32" s="262">
        <f>Endividamento!D26</f>
        <v>0</v>
      </c>
      <c r="E32" s="125"/>
      <c r="F32" s="125" t="s">
        <v>226</v>
      </c>
      <c r="G32" s="251">
        <f>Endividamento!R26</f>
        <v>0</v>
      </c>
      <c r="H32" s="251">
        <f>Endividamento!T26</f>
        <v>0</v>
      </c>
      <c r="I32" s="252">
        <f>Endividamento!V26</f>
        <v>0</v>
      </c>
      <c r="J32" s="253">
        <f>Endividamento!AD26</f>
        <v>0</v>
      </c>
      <c r="K32" s="253">
        <f>INDEX(Endividamento!AT26:DZ26,MATCH(Passivos!$K$27,Endividamento!$AG$20:$DZ$20,0))</f>
        <v>0</v>
      </c>
      <c r="L32" s="253">
        <f>INDEX(Endividamento!AT26:DZ26,MATCH(Passivos!$L$27,Endividamento!$AG$20:$DZ$20,0))</f>
        <v>0</v>
      </c>
      <c r="M32" s="253">
        <f>INDEX(Endividamento!AT26:DZ26,MATCH(Passivos!$M$27,Endividamento!$AG$20:$DZ$20,0))</f>
        <v>0</v>
      </c>
      <c r="N32" s="253">
        <f>INDEX(Endividamento!AT26:DZ26,MATCH(Passivos!$N$27,Endividamento!$AG$20:$DZ$20,0))</f>
        <v>0</v>
      </c>
      <c r="O32" s="253">
        <f>INDEX(Endividamento!AT26:DZ26,MATCH(Passivos!$O$27,Endividamento!$AG$20:$DZ$20,0))</f>
        <v>0</v>
      </c>
      <c r="P32" s="253">
        <f>INDEX(Endividamento!AT26:DZ26,MATCH(Passivos!$P$27,Endividamento!$AG$20:$DZ$20,0))</f>
        <v>0</v>
      </c>
      <c r="Q32" s="253">
        <f>INDEX(Endividamento!AT26:DZ26,MATCH(Passivos!$Q$27,Endividamento!$AG$20:$DZ$20,0))</f>
        <v>0</v>
      </c>
      <c r="R32" s="134" t="e">
        <f ca="1">SUMIF(Endividamento!$AG$20:$DZ$20,"&gt;"&amp;$Q$27,Endividamento!AT26:DZ26)+Endividamento!#REF!</f>
        <v>#REF!</v>
      </c>
      <c r="T32" s="125"/>
      <c r="U32" s="125"/>
      <c r="V32" s="137"/>
      <c r="W32" s="137"/>
      <c r="X32" s="137"/>
      <c r="Y32" s="137"/>
      <c r="Z32" s="137"/>
      <c r="AB32" s="125" t="str">
        <f>IF(Fornecedores!C25="","",Fornecedores!C25)</f>
        <v/>
      </c>
      <c r="AC32" s="125" t="str">
        <f>IF(Fornecedores!D25="","",Fornecedores!D25)</f>
        <v/>
      </c>
      <c r="AD32" s="125" t="str">
        <f>IF(Fornecedores!F25="","",Fornecedores!F25)</f>
        <v/>
      </c>
      <c r="AE32" s="163" t="str">
        <f>IF(Fornecedores!G25="","",Fornecedores!G25)</f>
        <v/>
      </c>
      <c r="AF32" s="146" t="str">
        <f>IF(Fornecedores!E25="","",Fornecedores!E25)</f>
        <v/>
      </c>
      <c r="AH32" s="125"/>
      <c r="AI32" s="146"/>
      <c r="AK32" s="168"/>
      <c r="AL32" s="168"/>
      <c r="AM32" s="168"/>
      <c r="AN32" s="169"/>
      <c r="AO32" s="168"/>
      <c r="AP32" s="170"/>
      <c r="AQ32" s="170"/>
      <c r="AR32" s="168"/>
      <c r="AS32" s="168"/>
      <c r="AT32" s="177"/>
      <c r="AU32" s="190" t="str">
        <f t="shared" si="5"/>
        <v>Soja Sequeiro</v>
      </c>
      <c r="AV32" s="168"/>
      <c r="AW32" s="193" t="str">
        <f t="shared" si="14"/>
        <v/>
      </c>
      <c r="AX32" s="197" t="str">
        <f>IF(AV32="","",AV32*(VLOOKUP((_xlfn.CONCAT(AU32,AN32)),'Cadastro de Itens'!$J$16:$M$37,4,0)))</f>
        <v/>
      </c>
      <c r="AY32" s="198">
        <f t="shared" si="6"/>
        <v>0</v>
      </c>
      <c r="AZ32" s="190" t="str">
        <f t="shared" si="7"/>
        <v>Milho Safrinha</v>
      </c>
      <c r="BA32" s="200"/>
      <c r="BB32" s="193" t="str">
        <f t="shared" si="8"/>
        <v/>
      </c>
      <c r="BC32" s="197" t="str">
        <f>IF(BA32="","",BA32*(VLOOKUP((_xlfn.CONCAT(AZ32,AN32)),'Cadastro de Itens'!$J$16:$M$37,4,0)))</f>
        <v/>
      </c>
      <c r="BD32" s="198">
        <f t="shared" si="9"/>
        <v>0</v>
      </c>
      <c r="BE32" s="190" t="str">
        <f t="shared" si="10"/>
        <v/>
      </c>
      <c r="BF32" s="171"/>
      <c r="BG32" s="193" t="str">
        <f t="shared" si="11"/>
        <v/>
      </c>
      <c r="BH32" s="197" t="str">
        <f>IF(BF32="","",BF32*(VLOOKUP((_xlfn.CONCAT(BE32,AN32)),'Cadastro de Itens'!$J$16:$M$37,4,0)))</f>
        <v/>
      </c>
      <c r="BI32" s="198">
        <f t="shared" si="12"/>
        <v>0</v>
      </c>
      <c r="BJ32" s="215">
        <f t="shared" si="13"/>
        <v>0</v>
      </c>
      <c r="BL32" s="125"/>
      <c r="BM32" s="137"/>
      <c r="BN32" s="211"/>
      <c r="BO32" s="211"/>
      <c r="BP32" s="211"/>
      <c r="BQ32" s="211"/>
      <c r="BR32" s="125"/>
      <c r="BT32" s="657"/>
      <c r="BU32" s="658"/>
      <c r="BV32" s="658"/>
      <c r="BW32" s="658"/>
      <c r="BX32" s="658"/>
      <c r="BY32" s="658"/>
      <c r="BZ32" s="658"/>
      <c r="CA32" s="658"/>
      <c r="CB32" s="658"/>
      <c r="CC32" s="658"/>
      <c r="CD32" s="658"/>
      <c r="CE32" s="658"/>
      <c r="CF32" s="659"/>
      <c r="CG32" s="21"/>
    </row>
    <row r="33" spans="2:85" ht="19.95" customHeight="1" x14ac:dyDescent="0.3">
      <c r="B33" s="39"/>
      <c r="C33" s="262">
        <f>Endividamento!C27</f>
        <v>0</v>
      </c>
      <c r="D33" s="262">
        <f>Endividamento!D27</f>
        <v>0</v>
      </c>
      <c r="E33" s="125"/>
      <c r="F33" s="125" t="s">
        <v>226</v>
      </c>
      <c r="G33" s="251">
        <f>Endividamento!R27</f>
        <v>0</v>
      </c>
      <c r="H33" s="251">
        <f>Endividamento!T27</f>
        <v>0</v>
      </c>
      <c r="I33" s="252">
        <f>Endividamento!V27</f>
        <v>0</v>
      </c>
      <c r="J33" s="253">
        <f>Endividamento!AD27</f>
        <v>0</v>
      </c>
      <c r="K33" s="253">
        <f>INDEX(Endividamento!AT27:DZ27,MATCH(Passivos!$K$27,Endividamento!$AG$20:$DZ$20,0))</f>
        <v>0</v>
      </c>
      <c r="L33" s="253">
        <f>INDEX(Endividamento!AT27:DZ27,MATCH(Passivos!$L$27,Endividamento!$AG$20:$DZ$20,0))</f>
        <v>0</v>
      </c>
      <c r="M33" s="253">
        <f>INDEX(Endividamento!AT27:DZ27,MATCH(Passivos!$M$27,Endividamento!$AG$20:$DZ$20,0))</f>
        <v>0</v>
      </c>
      <c r="N33" s="253">
        <f>INDEX(Endividamento!AT27:DZ27,MATCH(Passivos!$N$27,Endividamento!$AG$20:$DZ$20,0))</f>
        <v>0</v>
      </c>
      <c r="O33" s="253">
        <f>INDEX(Endividamento!AT27:DZ27,MATCH(Passivos!$O$27,Endividamento!$AG$20:$DZ$20,0))</f>
        <v>0</v>
      </c>
      <c r="P33" s="253">
        <f>INDEX(Endividamento!AT27:DZ27,MATCH(Passivos!$P$27,Endividamento!$AG$20:$DZ$20,0))</f>
        <v>0</v>
      </c>
      <c r="Q33" s="253">
        <f>INDEX(Endividamento!AT27:DZ27,MATCH(Passivos!$Q$27,Endividamento!$AG$20:$DZ$20,0))</f>
        <v>0</v>
      </c>
      <c r="R33" s="134" t="e">
        <f ca="1">SUMIF(Endividamento!$AG$20:$DZ$20,"&gt;"&amp;$Q$27,Endividamento!AT27:DZ27)+Endividamento!#REF!</f>
        <v>#REF!</v>
      </c>
      <c r="T33" s="125"/>
      <c r="U33" s="125"/>
      <c r="V33" s="137"/>
      <c r="W33" s="137"/>
      <c r="X33" s="137"/>
      <c r="Y33" s="137"/>
      <c r="Z33" s="137"/>
      <c r="AB33" s="125" t="str">
        <f>IF(Fornecedores!C26="","",Fornecedores!C26)</f>
        <v/>
      </c>
      <c r="AC33" s="125" t="str">
        <f>IF(Fornecedores!D26="","",Fornecedores!D26)</f>
        <v/>
      </c>
      <c r="AD33" s="125" t="str">
        <f>IF(Fornecedores!F26="","",Fornecedores!F26)</f>
        <v/>
      </c>
      <c r="AE33" s="163" t="str">
        <f>IF(Fornecedores!G26="","",Fornecedores!G26)</f>
        <v/>
      </c>
      <c r="AF33" s="146" t="str">
        <f>IF(Fornecedores!E26="","",Fornecedores!E26)</f>
        <v/>
      </c>
      <c r="AH33" s="125"/>
      <c r="AI33" s="146"/>
      <c r="AK33" s="168"/>
      <c r="AL33" s="168"/>
      <c r="AM33" s="168"/>
      <c r="AN33" s="169"/>
      <c r="AO33" s="168"/>
      <c r="AP33" s="170"/>
      <c r="AQ33" s="170"/>
      <c r="AR33" s="168"/>
      <c r="AS33" s="168"/>
      <c r="AT33" s="177"/>
      <c r="AU33" s="190" t="str">
        <f t="shared" si="5"/>
        <v>Soja Sequeiro</v>
      </c>
      <c r="AV33" s="168"/>
      <c r="AW33" s="193" t="str">
        <f t="shared" si="14"/>
        <v/>
      </c>
      <c r="AX33" s="197" t="str">
        <f>IF(AV33="","",AV33*(VLOOKUP((_xlfn.CONCAT(AU33,AN33)),'Cadastro de Itens'!$J$16:$M$37,4,0)))</f>
        <v/>
      </c>
      <c r="AY33" s="198">
        <f t="shared" si="6"/>
        <v>0</v>
      </c>
      <c r="AZ33" s="190" t="str">
        <f t="shared" si="7"/>
        <v>Milho Safrinha</v>
      </c>
      <c r="BA33" s="200"/>
      <c r="BB33" s="193" t="str">
        <f t="shared" si="8"/>
        <v/>
      </c>
      <c r="BC33" s="197" t="str">
        <f>IF(BA33="","",BA33*(VLOOKUP((_xlfn.CONCAT(AZ33,AN33)),'Cadastro de Itens'!$J$16:$M$37,4,0)))</f>
        <v/>
      </c>
      <c r="BD33" s="198">
        <f t="shared" si="9"/>
        <v>0</v>
      </c>
      <c r="BE33" s="190" t="str">
        <f t="shared" si="10"/>
        <v/>
      </c>
      <c r="BF33" s="171"/>
      <c r="BG33" s="193" t="str">
        <f t="shared" si="11"/>
        <v/>
      </c>
      <c r="BH33" s="197" t="str">
        <f>IF(BF33="","",BF33*(VLOOKUP((_xlfn.CONCAT(BE33,AN33)),'Cadastro de Itens'!$J$16:$M$37,4,0)))</f>
        <v/>
      </c>
      <c r="BI33" s="198">
        <f t="shared" si="12"/>
        <v>0</v>
      </c>
      <c r="BJ33" s="215">
        <f t="shared" si="13"/>
        <v>0</v>
      </c>
      <c r="BL33" s="125"/>
      <c r="BM33" s="137"/>
      <c r="BN33" s="211"/>
      <c r="BO33" s="211"/>
      <c r="BP33" s="211"/>
      <c r="BQ33" s="211"/>
      <c r="BR33" s="125"/>
      <c r="BT33" s="657"/>
      <c r="BU33" s="658"/>
      <c r="BV33" s="658"/>
      <c r="BW33" s="658"/>
      <c r="BX33" s="658"/>
      <c r="BY33" s="658"/>
      <c r="BZ33" s="658"/>
      <c r="CA33" s="658"/>
      <c r="CB33" s="658"/>
      <c r="CC33" s="658"/>
      <c r="CD33" s="658"/>
      <c r="CE33" s="658"/>
      <c r="CF33" s="659"/>
      <c r="CG33" s="21"/>
    </row>
    <row r="34" spans="2:85" ht="19.95" customHeight="1" x14ac:dyDescent="0.3">
      <c r="B34" s="39"/>
      <c r="C34" s="262">
        <f>Endividamento!C28</f>
        <v>0</v>
      </c>
      <c r="D34" s="262">
        <f>Endividamento!D28</f>
        <v>0</v>
      </c>
      <c r="E34" s="125"/>
      <c r="F34" s="125" t="s">
        <v>226</v>
      </c>
      <c r="G34" s="251">
        <f>Endividamento!R28</f>
        <v>0</v>
      </c>
      <c r="H34" s="251">
        <f>Endividamento!T28</f>
        <v>0</v>
      </c>
      <c r="I34" s="252">
        <f>Endividamento!V28</f>
        <v>0</v>
      </c>
      <c r="J34" s="253">
        <f>Endividamento!AD28</f>
        <v>0</v>
      </c>
      <c r="K34" s="253">
        <f>INDEX(Endividamento!AT28:DZ28,MATCH(Passivos!$K$27,Endividamento!$AG$20:$DZ$20,0))</f>
        <v>0</v>
      </c>
      <c r="L34" s="253">
        <f>INDEX(Endividamento!AT28:DZ28,MATCH(Passivos!$L$27,Endividamento!$AG$20:$DZ$20,0))</f>
        <v>0</v>
      </c>
      <c r="M34" s="253">
        <f>INDEX(Endividamento!AT28:DZ28,MATCH(Passivos!$M$27,Endividamento!$AG$20:$DZ$20,0))</f>
        <v>0</v>
      </c>
      <c r="N34" s="253">
        <f>INDEX(Endividamento!AT28:DZ28,MATCH(Passivos!$N$27,Endividamento!$AG$20:$DZ$20,0))</f>
        <v>0</v>
      </c>
      <c r="O34" s="253">
        <f>INDEX(Endividamento!AT28:DZ28,MATCH(Passivos!$O$27,Endividamento!$AG$20:$DZ$20,0))</f>
        <v>0</v>
      </c>
      <c r="P34" s="253">
        <f>INDEX(Endividamento!AT28:DZ28,MATCH(Passivos!$P$27,Endividamento!$AG$20:$DZ$20,0))</f>
        <v>0</v>
      </c>
      <c r="Q34" s="253">
        <f>INDEX(Endividamento!AT28:DZ28,MATCH(Passivos!$Q$27,Endividamento!$AG$20:$DZ$20,0))</f>
        <v>0</v>
      </c>
      <c r="R34" s="134" t="e">
        <f ca="1">SUMIF(Endividamento!$AG$20:$DZ$20,"&gt;"&amp;$Q$27,Endividamento!AT28:DZ28)+Endividamento!#REF!</f>
        <v>#REF!</v>
      </c>
      <c r="T34" s="125"/>
      <c r="U34" s="125"/>
      <c r="V34" s="137"/>
      <c r="W34" s="137"/>
      <c r="X34" s="137"/>
      <c r="Y34" s="137"/>
      <c r="Z34" s="137"/>
      <c r="AB34" s="125" t="str">
        <f>IF(Fornecedores!C27="","",Fornecedores!C27)</f>
        <v/>
      </c>
      <c r="AC34" s="125" t="str">
        <f>IF(Fornecedores!D27="","",Fornecedores!D27)</f>
        <v/>
      </c>
      <c r="AD34" s="125" t="str">
        <f>IF(Fornecedores!F27="","",Fornecedores!F27)</f>
        <v/>
      </c>
      <c r="AE34" s="163" t="str">
        <f>IF(Fornecedores!G27="","",Fornecedores!G27)</f>
        <v/>
      </c>
      <c r="AF34" s="146" t="str">
        <f>IF(Fornecedores!E27="","",Fornecedores!E27)</f>
        <v/>
      </c>
      <c r="AH34" s="125"/>
      <c r="AI34" s="146"/>
      <c r="AK34" s="168"/>
      <c r="AL34" s="168"/>
      <c r="AM34" s="168"/>
      <c r="AN34" s="169"/>
      <c r="AO34" s="168"/>
      <c r="AP34" s="170"/>
      <c r="AQ34" s="170"/>
      <c r="AR34" s="168"/>
      <c r="AS34" s="168"/>
      <c r="AT34" s="177"/>
      <c r="AU34" s="190" t="str">
        <f t="shared" si="5"/>
        <v>Soja Sequeiro</v>
      </c>
      <c r="AV34" s="168"/>
      <c r="AW34" s="193" t="str">
        <f t="shared" si="14"/>
        <v/>
      </c>
      <c r="AX34" s="197" t="str">
        <f>IF(AV34="","",AV34*(VLOOKUP((_xlfn.CONCAT(AU34,AN34)),'Cadastro de Itens'!$J$16:$M$37,4,0)))</f>
        <v/>
      </c>
      <c r="AY34" s="198">
        <f t="shared" si="6"/>
        <v>0</v>
      </c>
      <c r="AZ34" s="190" t="str">
        <f t="shared" si="7"/>
        <v>Milho Safrinha</v>
      </c>
      <c r="BA34" s="200"/>
      <c r="BB34" s="193" t="str">
        <f t="shared" si="8"/>
        <v/>
      </c>
      <c r="BC34" s="197" t="str">
        <f>IF(BA34="","",BA34*(VLOOKUP((_xlfn.CONCAT(AZ34,AN34)),'Cadastro de Itens'!$J$16:$M$37,4,0)))</f>
        <v/>
      </c>
      <c r="BD34" s="198">
        <f t="shared" si="9"/>
        <v>0</v>
      </c>
      <c r="BE34" s="190" t="str">
        <f t="shared" si="10"/>
        <v/>
      </c>
      <c r="BF34" s="171"/>
      <c r="BG34" s="193" t="str">
        <f t="shared" si="11"/>
        <v/>
      </c>
      <c r="BH34" s="197" t="str">
        <f>IF(BF34="","",BF34*(VLOOKUP((_xlfn.CONCAT(BE34,AN34)),'Cadastro de Itens'!$J$16:$M$37,4,0)))</f>
        <v/>
      </c>
      <c r="BI34" s="198">
        <f t="shared" si="12"/>
        <v>0</v>
      </c>
      <c r="BJ34" s="215">
        <f t="shared" si="13"/>
        <v>0</v>
      </c>
      <c r="BL34" s="125"/>
      <c r="BM34" s="137"/>
      <c r="BN34" s="211"/>
      <c r="BO34" s="211"/>
      <c r="BP34" s="211"/>
      <c r="BQ34" s="211"/>
      <c r="BR34" s="125"/>
      <c r="BT34" s="657"/>
      <c r="BU34" s="658"/>
      <c r="BV34" s="658"/>
      <c r="BW34" s="658"/>
      <c r="BX34" s="658"/>
      <c r="BY34" s="658"/>
      <c r="BZ34" s="658"/>
      <c r="CA34" s="658"/>
      <c r="CB34" s="658"/>
      <c r="CC34" s="658"/>
      <c r="CD34" s="658"/>
      <c r="CE34" s="658"/>
      <c r="CF34" s="659"/>
      <c r="CG34" s="21"/>
    </row>
    <row r="35" spans="2:85" ht="19.95" customHeight="1" x14ac:dyDescent="0.3">
      <c r="B35" s="39"/>
      <c r="C35" s="262">
        <f>Endividamento!C29</f>
        <v>0</v>
      </c>
      <c r="D35" s="262">
        <f>Endividamento!D29</f>
        <v>0</v>
      </c>
      <c r="E35" s="125"/>
      <c r="F35" s="125" t="s">
        <v>226</v>
      </c>
      <c r="G35" s="251">
        <f>Endividamento!R29</f>
        <v>0</v>
      </c>
      <c r="H35" s="251">
        <f>Endividamento!T29</f>
        <v>0</v>
      </c>
      <c r="I35" s="252">
        <f>Endividamento!V29</f>
        <v>0</v>
      </c>
      <c r="J35" s="253">
        <f>Endividamento!AD29</f>
        <v>0</v>
      </c>
      <c r="K35" s="253">
        <f>INDEX(Endividamento!AT29:DZ29,MATCH(Passivos!$K$27,Endividamento!$AG$20:$DZ$20,0))</f>
        <v>0</v>
      </c>
      <c r="L35" s="253">
        <f>INDEX(Endividamento!AT29:DZ29,MATCH(Passivos!$L$27,Endividamento!$AG$20:$DZ$20,0))</f>
        <v>0</v>
      </c>
      <c r="M35" s="253">
        <f>INDEX(Endividamento!AT29:DZ29,MATCH(Passivos!$M$27,Endividamento!$AG$20:$DZ$20,0))</f>
        <v>0</v>
      </c>
      <c r="N35" s="253">
        <f>INDEX(Endividamento!AT29:DZ29,MATCH(Passivos!$N$27,Endividamento!$AG$20:$DZ$20,0))</f>
        <v>0</v>
      </c>
      <c r="O35" s="253">
        <f>INDEX(Endividamento!AT29:DZ29,MATCH(Passivos!$O$27,Endividamento!$AG$20:$DZ$20,0))</f>
        <v>0</v>
      </c>
      <c r="P35" s="253">
        <f>INDEX(Endividamento!AT29:DZ29,MATCH(Passivos!$P$27,Endividamento!$AG$20:$DZ$20,0))</f>
        <v>0</v>
      </c>
      <c r="Q35" s="253">
        <f>INDEX(Endividamento!AT29:DZ29,MATCH(Passivos!$Q$27,Endividamento!$AG$20:$DZ$20,0))</f>
        <v>0</v>
      </c>
      <c r="R35" s="134" t="e">
        <f ca="1">SUMIF(Endividamento!$AG$20:$DZ$20,"&gt;"&amp;$Q$27,Endividamento!AT29:DZ29)+Endividamento!#REF!</f>
        <v>#REF!</v>
      </c>
      <c r="T35" s="125"/>
      <c r="U35" s="125"/>
      <c r="V35" s="137"/>
      <c r="W35" s="137"/>
      <c r="X35" s="137"/>
      <c r="Y35" s="137"/>
      <c r="Z35" s="137"/>
      <c r="AB35" s="125" t="str">
        <f>IF(Fornecedores!C28="","",Fornecedores!C28)</f>
        <v/>
      </c>
      <c r="AC35" s="125" t="str">
        <f>IF(Fornecedores!D28="","",Fornecedores!D28)</f>
        <v/>
      </c>
      <c r="AD35" s="125" t="str">
        <f>IF(Fornecedores!F28="","",Fornecedores!F28)</f>
        <v/>
      </c>
      <c r="AE35" s="163" t="str">
        <f>IF(Fornecedores!G28="","",Fornecedores!G28)</f>
        <v/>
      </c>
      <c r="AF35" s="146" t="str">
        <f>IF(Fornecedores!E28="","",Fornecedores!E28)</f>
        <v/>
      </c>
      <c r="AH35" s="125"/>
      <c r="AI35" s="146"/>
      <c r="AK35" s="168"/>
      <c r="AL35" s="168"/>
      <c r="AM35" s="168"/>
      <c r="AN35" s="169"/>
      <c r="AO35" s="168"/>
      <c r="AP35" s="170"/>
      <c r="AQ35" s="170"/>
      <c r="AR35" s="168"/>
      <c r="AS35" s="168"/>
      <c r="AT35" s="177"/>
      <c r="AU35" s="190" t="str">
        <f t="shared" si="5"/>
        <v>Soja Sequeiro</v>
      </c>
      <c r="AV35" s="168"/>
      <c r="AW35" s="193" t="str">
        <f t="shared" si="14"/>
        <v/>
      </c>
      <c r="AX35" s="197" t="str">
        <f>IF(AV35="","",AV35*(VLOOKUP((_xlfn.CONCAT(AU35,AN35)),'Cadastro de Itens'!$J$16:$M$37,4,0)))</f>
        <v/>
      </c>
      <c r="AY35" s="198">
        <f t="shared" si="6"/>
        <v>0</v>
      </c>
      <c r="AZ35" s="190" t="str">
        <f t="shared" si="7"/>
        <v>Milho Safrinha</v>
      </c>
      <c r="BA35" s="200"/>
      <c r="BB35" s="193" t="str">
        <f t="shared" si="8"/>
        <v/>
      </c>
      <c r="BC35" s="197" t="str">
        <f>IF(BA35="","",BA35*(VLOOKUP((_xlfn.CONCAT(AZ35,AN35)),'Cadastro de Itens'!$J$16:$M$37,4,0)))</f>
        <v/>
      </c>
      <c r="BD35" s="198">
        <f t="shared" si="9"/>
        <v>0</v>
      </c>
      <c r="BE35" s="190" t="str">
        <f t="shared" si="10"/>
        <v/>
      </c>
      <c r="BF35" s="171"/>
      <c r="BG35" s="193" t="str">
        <f t="shared" si="11"/>
        <v/>
      </c>
      <c r="BH35" s="197" t="str">
        <f>IF(BF35="","",BF35*(VLOOKUP((_xlfn.CONCAT(BE35,AN35)),'Cadastro de Itens'!$J$16:$M$37,4,0)))</f>
        <v/>
      </c>
      <c r="BI35" s="198">
        <f t="shared" si="12"/>
        <v>0</v>
      </c>
      <c r="BJ35" s="215">
        <f t="shared" si="13"/>
        <v>0</v>
      </c>
      <c r="BL35" s="125"/>
      <c r="BM35" s="137"/>
      <c r="BN35" s="211"/>
      <c r="BO35" s="211"/>
      <c r="BP35" s="211"/>
      <c r="BQ35" s="211"/>
      <c r="BR35" s="125"/>
      <c r="BT35" s="657"/>
      <c r="BU35" s="658"/>
      <c r="BV35" s="658"/>
      <c r="BW35" s="658"/>
      <c r="BX35" s="658"/>
      <c r="BY35" s="658"/>
      <c r="BZ35" s="658"/>
      <c r="CA35" s="658"/>
      <c r="CB35" s="658"/>
      <c r="CC35" s="658"/>
      <c r="CD35" s="658"/>
      <c r="CE35" s="658"/>
      <c r="CF35" s="659"/>
      <c r="CG35" s="21"/>
    </row>
    <row r="36" spans="2:85" ht="19.95" customHeight="1" x14ac:dyDescent="0.3">
      <c r="B36" s="39"/>
      <c r="C36" s="262">
        <f>Endividamento!C30</f>
        <v>0</v>
      </c>
      <c r="D36" s="262">
        <f>Endividamento!D30</f>
        <v>0</v>
      </c>
      <c r="E36" s="125"/>
      <c r="F36" s="125" t="s">
        <v>226</v>
      </c>
      <c r="G36" s="251">
        <f>Endividamento!R30</f>
        <v>0</v>
      </c>
      <c r="H36" s="251">
        <f>Endividamento!T30</f>
        <v>0</v>
      </c>
      <c r="I36" s="252">
        <f>Endividamento!V30</f>
        <v>0</v>
      </c>
      <c r="J36" s="253">
        <f>Endividamento!AD30</f>
        <v>0</v>
      </c>
      <c r="K36" s="253">
        <f>INDEX(Endividamento!AT30:DZ30,MATCH(Passivos!$K$27,Endividamento!$AG$20:$DZ$20,0))</f>
        <v>0</v>
      </c>
      <c r="L36" s="253">
        <f>INDEX(Endividamento!AT30:DZ30,MATCH(Passivos!$L$27,Endividamento!$AG$20:$DZ$20,0))</f>
        <v>0</v>
      </c>
      <c r="M36" s="253">
        <f>INDEX(Endividamento!AT30:DZ30,MATCH(Passivos!$M$27,Endividamento!$AG$20:$DZ$20,0))</f>
        <v>0</v>
      </c>
      <c r="N36" s="253">
        <f>INDEX(Endividamento!AT30:DZ30,MATCH(Passivos!$N$27,Endividamento!$AG$20:$DZ$20,0))</f>
        <v>0</v>
      </c>
      <c r="O36" s="253">
        <f>INDEX(Endividamento!AT30:DZ30,MATCH(Passivos!$O$27,Endividamento!$AG$20:$DZ$20,0))</f>
        <v>0</v>
      </c>
      <c r="P36" s="253">
        <f>INDEX(Endividamento!AT30:DZ30,MATCH(Passivos!$P$27,Endividamento!$AG$20:$DZ$20,0))</f>
        <v>0</v>
      </c>
      <c r="Q36" s="253">
        <f>INDEX(Endividamento!AT30:DZ30,MATCH(Passivos!$Q$27,Endividamento!$AG$20:$DZ$20,0))</f>
        <v>0</v>
      </c>
      <c r="R36" s="134" t="e">
        <f ca="1">SUMIF(Endividamento!$AG$20:$DZ$20,"&gt;"&amp;$Q$27,Endividamento!AT30:DZ30)+Endividamento!#REF!</f>
        <v>#REF!</v>
      </c>
      <c r="T36" s="125"/>
      <c r="U36" s="125"/>
      <c r="V36" s="137"/>
      <c r="W36" s="137"/>
      <c r="X36" s="137"/>
      <c r="Y36" s="137"/>
      <c r="Z36" s="137"/>
      <c r="AB36" s="125" t="str">
        <f>IF(Fornecedores!C29="","",Fornecedores!C29)</f>
        <v/>
      </c>
      <c r="AC36" s="125" t="str">
        <f>IF(Fornecedores!D29="","",Fornecedores!D29)</f>
        <v/>
      </c>
      <c r="AD36" s="125" t="str">
        <f>IF(Fornecedores!F29="","",Fornecedores!F29)</f>
        <v/>
      </c>
      <c r="AE36" s="163" t="str">
        <f>IF(Fornecedores!G29="","",Fornecedores!G29)</f>
        <v/>
      </c>
      <c r="AF36" s="146" t="str">
        <f>IF(Fornecedores!E29="","",Fornecedores!E29)</f>
        <v/>
      </c>
      <c r="AH36" s="125"/>
      <c r="AI36" s="146"/>
      <c r="AK36" s="168"/>
      <c r="AL36" s="168"/>
      <c r="AM36" s="168"/>
      <c r="AN36" s="169"/>
      <c r="AO36" s="168"/>
      <c r="AP36" s="170"/>
      <c r="AQ36" s="170"/>
      <c r="AR36" s="168"/>
      <c r="AS36" s="168"/>
      <c r="AT36" s="177"/>
      <c r="AU36" s="190" t="str">
        <f t="shared" si="5"/>
        <v>Soja Sequeiro</v>
      </c>
      <c r="AV36" s="168"/>
      <c r="AW36" s="193" t="str">
        <f t="shared" si="14"/>
        <v/>
      </c>
      <c r="AX36" s="197" t="str">
        <f>IF(AV36="","",AV36*(VLOOKUP((_xlfn.CONCAT(AU36,AN36)),'Cadastro de Itens'!$J$16:$M$37,4,0)))</f>
        <v/>
      </c>
      <c r="AY36" s="198">
        <f t="shared" si="6"/>
        <v>0</v>
      </c>
      <c r="AZ36" s="190" t="str">
        <f t="shared" si="7"/>
        <v>Milho Safrinha</v>
      </c>
      <c r="BA36" s="200"/>
      <c r="BB36" s="193" t="str">
        <f t="shared" si="8"/>
        <v/>
      </c>
      <c r="BC36" s="197" t="str">
        <f>IF(BA36="","",BA36*(VLOOKUP((_xlfn.CONCAT(AZ36,AN36)),'Cadastro de Itens'!$J$16:$M$37,4,0)))</f>
        <v/>
      </c>
      <c r="BD36" s="198">
        <f t="shared" si="9"/>
        <v>0</v>
      </c>
      <c r="BE36" s="190" t="str">
        <f t="shared" si="10"/>
        <v/>
      </c>
      <c r="BF36" s="171"/>
      <c r="BG36" s="193" t="str">
        <f t="shared" si="11"/>
        <v/>
      </c>
      <c r="BH36" s="197" t="str">
        <f>IF(BF36="","",BF36*(VLOOKUP((_xlfn.CONCAT(BE36,AN36)),'Cadastro de Itens'!$J$16:$M$37,4,0)))</f>
        <v/>
      </c>
      <c r="BI36" s="198">
        <f t="shared" si="12"/>
        <v>0</v>
      </c>
      <c r="BJ36" s="215">
        <f t="shared" si="13"/>
        <v>0</v>
      </c>
      <c r="BL36" s="125"/>
      <c r="BM36" s="137"/>
      <c r="BN36" s="211"/>
      <c r="BO36" s="211"/>
      <c r="BP36" s="211"/>
      <c r="BQ36" s="211"/>
      <c r="BR36" s="125"/>
      <c r="BT36" s="657"/>
      <c r="BU36" s="658"/>
      <c r="BV36" s="658"/>
      <c r="BW36" s="658"/>
      <c r="BX36" s="658"/>
      <c r="BY36" s="658"/>
      <c r="BZ36" s="658"/>
      <c r="CA36" s="658"/>
      <c r="CB36" s="658"/>
      <c r="CC36" s="658"/>
      <c r="CD36" s="658"/>
      <c r="CE36" s="658"/>
      <c r="CF36" s="659"/>
      <c r="CG36" s="21"/>
    </row>
    <row r="37" spans="2:85" ht="19.95" customHeight="1" x14ac:dyDescent="0.3">
      <c r="B37" s="39"/>
      <c r="C37" s="262">
        <f>Endividamento!C31</f>
        <v>0</v>
      </c>
      <c r="D37" s="262">
        <f>Endividamento!D31</f>
        <v>0</v>
      </c>
      <c r="E37" s="125"/>
      <c r="F37" s="125" t="s">
        <v>226</v>
      </c>
      <c r="G37" s="251">
        <f>Endividamento!R31</f>
        <v>0</v>
      </c>
      <c r="H37" s="251">
        <f>Endividamento!T31</f>
        <v>0</v>
      </c>
      <c r="I37" s="252">
        <f>Endividamento!V31</f>
        <v>0</v>
      </c>
      <c r="J37" s="253">
        <f>Endividamento!AD31</f>
        <v>0</v>
      </c>
      <c r="K37" s="253">
        <f>INDEX(Endividamento!AT31:DZ31,MATCH(Passivos!$K$27,Endividamento!$AG$20:$DZ$20,0))</f>
        <v>0</v>
      </c>
      <c r="L37" s="253">
        <f>INDEX(Endividamento!AT31:DZ31,MATCH(Passivos!$L$27,Endividamento!$AG$20:$DZ$20,0))</f>
        <v>0</v>
      </c>
      <c r="M37" s="253">
        <f>INDEX(Endividamento!AT31:DZ31,MATCH(Passivos!$M$27,Endividamento!$AG$20:$DZ$20,0))</f>
        <v>0</v>
      </c>
      <c r="N37" s="253">
        <f>INDEX(Endividamento!AT31:DZ31,MATCH(Passivos!$N$27,Endividamento!$AG$20:$DZ$20,0))</f>
        <v>0</v>
      </c>
      <c r="O37" s="253">
        <f>INDEX(Endividamento!AT31:DZ31,MATCH(Passivos!$O$27,Endividamento!$AG$20:$DZ$20,0))</f>
        <v>0</v>
      </c>
      <c r="P37" s="253">
        <f>INDEX(Endividamento!AT31:DZ31,MATCH(Passivos!$P$27,Endividamento!$AG$20:$DZ$20,0))</f>
        <v>0</v>
      </c>
      <c r="Q37" s="253">
        <f>INDEX(Endividamento!AT31:DZ31,MATCH(Passivos!$Q$27,Endividamento!$AG$20:$DZ$20,0))</f>
        <v>0</v>
      </c>
      <c r="R37" s="134" t="e">
        <f ca="1">SUMIF(Endividamento!$AG$20:$DZ$20,"&gt;"&amp;$Q$27,Endividamento!AT31:DZ31)+Endividamento!#REF!</f>
        <v>#REF!</v>
      </c>
      <c r="T37" s="125"/>
      <c r="U37" s="125"/>
      <c r="V37" s="137"/>
      <c r="W37" s="137"/>
      <c r="X37" s="137"/>
      <c r="Y37" s="137"/>
      <c r="Z37" s="137"/>
      <c r="AB37" s="125" t="str">
        <f>IF(Fornecedores!C30="","",Fornecedores!C30)</f>
        <v/>
      </c>
      <c r="AC37" s="125" t="str">
        <f>IF(Fornecedores!D30="","",Fornecedores!D30)</f>
        <v/>
      </c>
      <c r="AD37" s="125" t="str">
        <f>IF(Fornecedores!F30="","",Fornecedores!F30)</f>
        <v/>
      </c>
      <c r="AE37" s="163" t="str">
        <f>IF(Fornecedores!G30="","",Fornecedores!G30)</f>
        <v/>
      </c>
      <c r="AF37" s="146" t="str">
        <f>IF(Fornecedores!E30="","",Fornecedores!E30)</f>
        <v/>
      </c>
      <c r="AH37" s="125"/>
      <c r="AI37" s="146"/>
      <c r="AK37" s="168"/>
      <c r="AL37" s="168"/>
      <c r="AM37" s="168"/>
      <c r="AN37" s="169"/>
      <c r="AO37" s="168"/>
      <c r="AP37" s="170"/>
      <c r="AQ37" s="170"/>
      <c r="AR37" s="168"/>
      <c r="AS37" s="168"/>
      <c r="AT37" s="177"/>
      <c r="AU37" s="190" t="str">
        <f t="shared" si="5"/>
        <v>Soja Sequeiro</v>
      </c>
      <c r="AV37" s="168"/>
      <c r="AW37" s="193" t="str">
        <f t="shared" si="14"/>
        <v/>
      </c>
      <c r="AX37" s="197" t="str">
        <f>IF(AV37="","",AV37*(VLOOKUP((_xlfn.CONCAT(AU37,AN37)),'Cadastro de Itens'!$J$16:$M$37,4,0)))</f>
        <v/>
      </c>
      <c r="AY37" s="198">
        <f t="shared" si="6"/>
        <v>0</v>
      </c>
      <c r="AZ37" s="190" t="str">
        <f t="shared" si="7"/>
        <v>Milho Safrinha</v>
      </c>
      <c r="BA37" s="200"/>
      <c r="BB37" s="193" t="str">
        <f t="shared" si="8"/>
        <v/>
      </c>
      <c r="BC37" s="197" t="str">
        <f>IF(BA37="","",BA37*(VLOOKUP((_xlfn.CONCAT(AZ37,AN37)),'Cadastro de Itens'!$J$16:$M$37,4,0)))</f>
        <v/>
      </c>
      <c r="BD37" s="198">
        <f t="shared" si="9"/>
        <v>0</v>
      </c>
      <c r="BE37" s="190" t="str">
        <f t="shared" si="10"/>
        <v/>
      </c>
      <c r="BF37" s="171"/>
      <c r="BG37" s="193" t="str">
        <f t="shared" si="11"/>
        <v/>
      </c>
      <c r="BH37" s="197" t="str">
        <f>IF(BF37="","",BF37*(VLOOKUP((_xlfn.CONCAT(BE37,AN37)),'Cadastro de Itens'!$J$16:$M$37,4,0)))</f>
        <v/>
      </c>
      <c r="BI37" s="198">
        <f t="shared" si="12"/>
        <v>0</v>
      </c>
      <c r="BJ37" s="215">
        <f t="shared" si="13"/>
        <v>0</v>
      </c>
      <c r="BL37" s="125"/>
      <c r="BM37" s="137"/>
      <c r="BN37" s="211"/>
      <c r="BO37" s="211"/>
      <c r="BP37" s="211"/>
      <c r="BQ37" s="211"/>
      <c r="BR37" s="125"/>
      <c r="BT37" s="657"/>
      <c r="BU37" s="658"/>
      <c r="BV37" s="658"/>
      <c r="BW37" s="658"/>
      <c r="BX37" s="658"/>
      <c r="BY37" s="658"/>
      <c r="BZ37" s="658"/>
      <c r="CA37" s="658"/>
      <c r="CB37" s="658"/>
      <c r="CC37" s="658"/>
      <c r="CD37" s="658"/>
      <c r="CE37" s="658"/>
      <c r="CF37" s="659"/>
      <c r="CG37" s="21"/>
    </row>
    <row r="38" spans="2:85" ht="19.95" customHeight="1" x14ac:dyDescent="0.3">
      <c r="B38" s="39"/>
      <c r="C38" s="262">
        <f>Endividamento!C32</f>
        <v>0</v>
      </c>
      <c r="D38" s="262">
        <f>Endividamento!D32</f>
        <v>0</v>
      </c>
      <c r="E38" s="125"/>
      <c r="F38" s="125" t="s">
        <v>226</v>
      </c>
      <c r="G38" s="251">
        <f>Endividamento!R32</f>
        <v>0</v>
      </c>
      <c r="H38" s="251">
        <f>Endividamento!T32</f>
        <v>0</v>
      </c>
      <c r="I38" s="252">
        <f>Endividamento!V32</f>
        <v>0</v>
      </c>
      <c r="J38" s="253">
        <f>Endividamento!AD32</f>
        <v>0</v>
      </c>
      <c r="K38" s="253">
        <f>INDEX(Endividamento!AT32:DZ32,MATCH(Passivos!$K$27,Endividamento!$AG$20:$DZ$20,0))</f>
        <v>0</v>
      </c>
      <c r="L38" s="253">
        <f>INDEX(Endividamento!AT32:DZ32,MATCH(Passivos!$L$27,Endividamento!$AG$20:$DZ$20,0))</f>
        <v>0</v>
      </c>
      <c r="M38" s="253">
        <f>INDEX(Endividamento!AT32:DZ32,MATCH(Passivos!$M$27,Endividamento!$AG$20:$DZ$20,0))</f>
        <v>0</v>
      </c>
      <c r="N38" s="253">
        <f>INDEX(Endividamento!AT32:DZ32,MATCH(Passivos!$N$27,Endividamento!$AG$20:$DZ$20,0))</f>
        <v>0</v>
      </c>
      <c r="O38" s="253">
        <f>INDEX(Endividamento!AT32:DZ32,MATCH(Passivos!$O$27,Endividamento!$AG$20:$DZ$20,0))</f>
        <v>0</v>
      </c>
      <c r="P38" s="253">
        <f>INDEX(Endividamento!AT32:DZ32,MATCH(Passivos!$P$27,Endividamento!$AG$20:$DZ$20,0))</f>
        <v>0</v>
      </c>
      <c r="Q38" s="253">
        <f>INDEX(Endividamento!AT32:DZ32,MATCH(Passivos!$Q$27,Endividamento!$AG$20:$DZ$20,0))</f>
        <v>0</v>
      </c>
      <c r="R38" s="134" t="e">
        <f ca="1">SUMIF(Endividamento!$AG$20:$DZ$20,"&gt;"&amp;$Q$27,Endividamento!AT32:DZ32)+Endividamento!#REF!</f>
        <v>#REF!</v>
      </c>
      <c r="T38" s="125"/>
      <c r="U38" s="125"/>
      <c r="V38" s="137"/>
      <c r="W38" s="137"/>
      <c r="X38" s="137"/>
      <c r="Y38" s="137"/>
      <c r="Z38" s="137"/>
      <c r="AB38" s="125" t="str">
        <f>IF(Fornecedores!C31="","",Fornecedores!C31)</f>
        <v/>
      </c>
      <c r="AC38" s="125" t="str">
        <f>IF(Fornecedores!D31="","",Fornecedores!D31)</f>
        <v/>
      </c>
      <c r="AD38" s="125" t="str">
        <f>IF(Fornecedores!F31="","",Fornecedores!F31)</f>
        <v/>
      </c>
      <c r="AE38" s="163" t="str">
        <f>IF(Fornecedores!G31="","",Fornecedores!G31)</f>
        <v/>
      </c>
      <c r="AF38" s="146" t="str">
        <f>IF(Fornecedores!E31="","",Fornecedores!E31)</f>
        <v/>
      </c>
      <c r="AH38" s="125"/>
      <c r="AI38" s="146"/>
      <c r="AK38" s="168"/>
      <c r="AL38" s="168"/>
      <c r="AM38" s="168"/>
      <c r="AN38" s="169"/>
      <c r="AO38" s="168"/>
      <c r="AP38" s="170"/>
      <c r="AQ38" s="170"/>
      <c r="AR38" s="168"/>
      <c r="AS38" s="168"/>
      <c r="AT38" s="177"/>
      <c r="AU38" s="190" t="str">
        <f t="shared" si="5"/>
        <v>Soja Sequeiro</v>
      </c>
      <c r="AV38" s="168"/>
      <c r="AW38" s="193" t="str">
        <f t="shared" si="14"/>
        <v/>
      </c>
      <c r="AX38" s="197" t="str">
        <f>IF(AV38="","",AV38*(VLOOKUP((_xlfn.CONCAT(AU38,AN38)),'Cadastro de Itens'!$J$16:$M$37,4,0)))</f>
        <v/>
      </c>
      <c r="AY38" s="198">
        <f t="shared" si="6"/>
        <v>0</v>
      </c>
      <c r="AZ38" s="190" t="str">
        <f t="shared" si="7"/>
        <v>Milho Safrinha</v>
      </c>
      <c r="BA38" s="200"/>
      <c r="BB38" s="193" t="str">
        <f t="shared" si="8"/>
        <v/>
      </c>
      <c r="BC38" s="197" t="str">
        <f>IF(BA38="","",BA38*(VLOOKUP((_xlfn.CONCAT(AZ38,AN38)),'Cadastro de Itens'!$J$16:$M$37,4,0)))</f>
        <v/>
      </c>
      <c r="BD38" s="198">
        <f t="shared" si="9"/>
        <v>0</v>
      </c>
      <c r="BE38" s="190" t="str">
        <f t="shared" si="10"/>
        <v/>
      </c>
      <c r="BF38" s="171"/>
      <c r="BG38" s="193" t="str">
        <f t="shared" si="11"/>
        <v/>
      </c>
      <c r="BH38" s="197" t="str">
        <f>IF(BF38="","",BF38*(VLOOKUP((_xlfn.CONCAT(BE38,AN38)),'Cadastro de Itens'!$J$16:$M$37,4,0)))</f>
        <v/>
      </c>
      <c r="BI38" s="198">
        <f t="shared" si="12"/>
        <v>0</v>
      </c>
      <c r="BJ38" s="215">
        <f t="shared" si="13"/>
        <v>0</v>
      </c>
      <c r="BL38" s="125"/>
      <c r="BM38" s="137"/>
      <c r="BN38" s="211"/>
      <c r="BO38" s="211"/>
      <c r="BP38" s="211"/>
      <c r="BQ38" s="211"/>
      <c r="BR38" s="125"/>
      <c r="BT38" s="657"/>
      <c r="BU38" s="658"/>
      <c r="BV38" s="658"/>
      <c r="BW38" s="658"/>
      <c r="BX38" s="658"/>
      <c r="BY38" s="658"/>
      <c r="BZ38" s="658"/>
      <c r="CA38" s="658"/>
      <c r="CB38" s="658"/>
      <c r="CC38" s="658"/>
      <c r="CD38" s="658"/>
      <c r="CE38" s="658"/>
      <c r="CF38" s="659"/>
      <c r="CG38" s="21"/>
    </row>
    <row r="39" spans="2:85" ht="19.95" customHeight="1" x14ac:dyDescent="0.3">
      <c r="B39" s="39"/>
      <c r="C39" s="262">
        <f>Endividamento!C33</f>
        <v>0</v>
      </c>
      <c r="D39" s="262">
        <f>Endividamento!D33</f>
        <v>0</v>
      </c>
      <c r="E39" s="125"/>
      <c r="F39" s="125" t="s">
        <v>226</v>
      </c>
      <c r="G39" s="251">
        <f>Endividamento!R33</f>
        <v>0</v>
      </c>
      <c r="H39" s="251">
        <f>Endividamento!T33</f>
        <v>0</v>
      </c>
      <c r="I39" s="252">
        <f>Endividamento!V33</f>
        <v>0</v>
      </c>
      <c r="J39" s="253">
        <f>Endividamento!AD33</f>
        <v>0</v>
      </c>
      <c r="K39" s="253">
        <f>INDEX(Endividamento!AT33:DZ33,MATCH(Passivos!$K$27,Endividamento!$AG$20:$DZ$20,0))</f>
        <v>0</v>
      </c>
      <c r="L39" s="253">
        <f>INDEX(Endividamento!AT33:DZ33,MATCH(Passivos!$L$27,Endividamento!$AG$20:$DZ$20,0))</f>
        <v>0</v>
      </c>
      <c r="M39" s="253">
        <f>INDEX(Endividamento!AT33:DZ33,MATCH(Passivos!$M$27,Endividamento!$AG$20:$DZ$20,0))</f>
        <v>0</v>
      </c>
      <c r="N39" s="253">
        <f>INDEX(Endividamento!AT33:DZ33,MATCH(Passivos!$N$27,Endividamento!$AG$20:$DZ$20,0))</f>
        <v>0</v>
      </c>
      <c r="O39" s="253">
        <f>INDEX(Endividamento!AT33:DZ33,MATCH(Passivos!$O$27,Endividamento!$AG$20:$DZ$20,0))</f>
        <v>0</v>
      </c>
      <c r="P39" s="253">
        <f>INDEX(Endividamento!AT33:DZ33,MATCH(Passivos!$P$27,Endividamento!$AG$20:$DZ$20,0))</f>
        <v>0</v>
      </c>
      <c r="Q39" s="253">
        <f>INDEX(Endividamento!AT33:DZ33,MATCH(Passivos!$Q$27,Endividamento!$AG$20:$DZ$20,0))</f>
        <v>0</v>
      </c>
      <c r="R39" s="134" t="e">
        <f ca="1">SUMIF(Endividamento!$AG$20:$DZ$20,"&gt;"&amp;$Q$27,Endividamento!AT33:DZ33)+Endividamento!#REF!</f>
        <v>#REF!</v>
      </c>
      <c r="T39" s="125"/>
      <c r="U39" s="125"/>
      <c r="V39" s="137"/>
      <c r="W39" s="137"/>
      <c r="X39" s="137"/>
      <c r="Y39" s="137"/>
      <c r="Z39" s="137"/>
      <c r="AB39" s="125" t="str">
        <f>IF(Fornecedores!C32="","",Fornecedores!C32)</f>
        <v/>
      </c>
      <c r="AC39" s="125" t="str">
        <f>IF(Fornecedores!D32="","",Fornecedores!D32)</f>
        <v/>
      </c>
      <c r="AD39" s="125" t="str">
        <f>IF(Fornecedores!F32="","",Fornecedores!F32)</f>
        <v/>
      </c>
      <c r="AE39" s="163" t="str">
        <f>IF(Fornecedores!G32="","",Fornecedores!G32)</f>
        <v/>
      </c>
      <c r="AF39" s="146" t="str">
        <f>IF(Fornecedores!E32="","",Fornecedores!E32)</f>
        <v/>
      </c>
      <c r="AH39" s="147"/>
      <c r="AI39" s="148"/>
      <c r="AK39" s="168"/>
      <c r="AL39" s="168"/>
      <c r="AM39" s="168"/>
      <c r="AN39" s="169"/>
      <c r="AO39" s="168"/>
      <c r="AP39" s="170"/>
      <c r="AQ39" s="170"/>
      <c r="AR39" s="168"/>
      <c r="AS39" s="168"/>
      <c r="AT39" s="177"/>
      <c r="AU39" s="190" t="str">
        <f t="shared" si="5"/>
        <v>Soja Sequeiro</v>
      </c>
      <c r="AV39" s="168"/>
      <c r="AW39" s="193" t="str">
        <f t="shared" si="14"/>
        <v/>
      </c>
      <c r="AX39" s="197" t="str">
        <f>IF(AV39="","",AV39*(VLOOKUP((_xlfn.CONCAT(AU39,AN39)),'Cadastro de Itens'!$J$16:$M$37,4,0)))</f>
        <v/>
      </c>
      <c r="AY39" s="198">
        <f t="shared" si="6"/>
        <v>0</v>
      </c>
      <c r="AZ39" s="190" t="str">
        <f t="shared" si="7"/>
        <v>Milho Safrinha</v>
      </c>
      <c r="BA39" s="200"/>
      <c r="BB39" s="193" t="str">
        <f t="shared" si="8"/>
        <v/>
      </c>
      <c r="BC39" s="197" t="str">
        <f>IF(BA39="","",BA39*(VLOOKUP((_xlfn.CONCAT(AZ39,AN39)),'Cadastro de Itens'!$J$16:$M$37,4,0)))</f>
        <v/>
      </c>
      <c r="BD39" s="198">
        <f t="shared" si="9"/>
        <v>0</v>
      </c>
      <c r="BE39" s="190" t="str">
        <f t="shared" si="10"/>
        <v/>
      </c>
      <c r="BF39" s="171"/>
      <c r="BG39" s="193" t="str">
        <f t="shared" si="11"/>
        <v/>
      </c>
      <c r="BH39" s="197" t="str">
        <f>IF(BF39="","",BF39*(VLOOKUP((_xlfn.CONCAT(BE39,AN39)),'Cadastro de Itens'!$J$16:$M$37,4,0)))</f>
        <v/>
      </c>
      <c r="BI39" s="198">
        <f t="shared" si="12"/>
        <v>0</v>
      </c>
      <c r="BJ39" s="215">
        <f t="shared" si="13"/>
        <v>0</v>
      </c>
      <c r="BL39" s="125"/>
      <c r="BM39" s="137"/>
      <c r="BN39" s="211"/>
      <c r="BO39" s="211"/>
      <c r="BP39" s="211"/>
      <c r="BQ39" s="211"/>
      <c r="BR39" s="125"/>
      <c r="BT39" s="657"/>
      <c r="BU39" s="658"/>
      <c r="BV39" s="658"/>
      <c r="BW39" s="658"/>
      <c r="BX39" s="658"/>
      <c r="BY39" s="658"/>
      <c r="BZ39" s="658"/>
      <c r="CA39" s="658"/>
      <c r="CB39" s="658"/>
      <c r="CC39" s="658"/>
      <c r="CD39" s="658"/>
      <c r="CE39" s="658"/>
      <c r="CF39" s="659"/>
      <c r="CG39" s="21"/>
    </row>
    <row r="40" spans="2:85" ht="19.95" customHeight="1" x14ac:dyDescent="0.3">
      <c r="B40" s="39"/>
      <c r="C40" s="262">
        <f>Endividamento!C34</f>
        <v>0</v>
      </c>
      <c r="D40" s="262">
        <f>Endividamento!D34</f>
        <v>0</v>
      </c>
      <c r="E40" s="125"/>
      <c r="F40" s="125" t="s">
        <v>226</v>
      </c>
      <c r="G40" s="251">
        <f>Endividamento!R34</f>
        <v>0</v>
      </c>
      <c r="H40" s="251">
        <f>Endividamento!T34</f>
        <v>0</v>
      </c>
      <c r="I40" s="252">
        <f>Endividamento!V34</f>
        <v>0</v>
      </c>
      <c r="J40" s="253">
        <f>Endividamento!AD34</f>
        <v>0</v>
      </c>
      <c r="K40" s="253">
        <f>INDEX(Endividamento!AT34:DZ34,MATCH(Passivos!$K$27,Endividamento!$AG$20:$DZ$20,0))</f>
        <v>0</v>
      </c>
      <c r="L40" s="253">
        <f>INDEX(Endividamento!AT34:DZ34,MATCH(Passivos!$L$27,Endividamento!$AG$20:$DZ$20,0))</f>
        <v>0</v>
      </c>
      <c r="M40" s="253">
        <f>INDEX(Endividamento!AT34:DZ34,MATCH(Passivos!$M$27,Endividamento!$AG$20:$DZ$20,0))</f>
        <v>0</v>
      </c>
      <c r="N40" s="253">
        <f>INDEX(Endividamento!AT34:DZ34,MATCH(Passivos!$N$27,Endividamento!$AG$20:$DZ$20,0))</f>
        <v>0</v>
      </c>
      <c r="O40" s="253">
        <f>INDEX(Endividamento!AT34:DZ34,MATCH(Passivos!$O$27,Endividamento!$AG$20:$DZ$20,0))</f>
        <v>0</v>
      </c>
      <c r="P40" s="253">
        <f>INDEX(Endividamento!AT34:DZ34,MATCH(Passivos!$P$27,Endividamento!$AG$20:$DZ$20,0))</f>
        <v>0</v>
      </c>
      <c r="Q40" s="253">
        <f>INDEX(Endividamento!AT34:DZ34,MATCH(Passivos!$Q$27,Endividamento!$AG$20:$DZ$20,0))</f>
        <v>0</v>
      </c>
      <c r="R40" s="134" t="e">
        <f ca="1">SUMIF(Endividamento!$AG$20:$DZ$20,"&gt;"&amp;$Q$27,Endividamento!AT34:DZ34)+Endividamento!#REF!</f>
        <v>#REF!</v>
      </c>
      <c r="T40" s="125"/>
      <c r="U40" s="125"/>
      <c r="V40" s="137"/>
      <c r="W40" s="137"/>
      <c r="X40" s="137"/>
      <c r="Y40" s="137"/>
      <c r="Z40" s="137"/>
      <c r="AB40" s="125" t="str">
        <f>IF(Fornecedores!C33="","",Fornecedores!C33)</f>
        <v/>
      </c>
      <c r="AC40" s="125" t="str">
        <f>IF(Fornecedores!D33="","",Fornecedores!D33)</f>
        <v/>
      </c>
      <c r="AD40" s="125" t="str">
        <f>IF(Fornecedores!F33="","",Fornecedores!F33)</f>
        <v/>
      </c>
      <c r="AE40" s="163" t="str">
        <f>IF(Fornecedores!G33="","",Fornecedores!G33)</f>
        <v/>
      </c>
      <c r="AF40" s="146" t="str">
        <f>IF(Fornecedores!E33="","",Fornecedores!E33)</f>
        <v/>
      </c>
      <c r="AH40" s="147"/>
      <c r="AI40" s="148"/>
      <c r="AK40" s="168"/>
      <c r="AL40" s="168"/>
      <c r="AM40" s="168"/>
      <c r="AN40" s="169"/>
      <c r="AO40" s="168"/>
      <c r="AP40" s="170"/>
      <c r="AQ40" s="170"/>
      <c r="AR40" s="168"/>
      <c r="AS40" s="168"/>
      <c r="AT40" s="177"/>
      <c r="AU40" s="190" t="str">
        <f t="shared" si="5"/>
        <v>Soja Sequeiro</v>
      </c>
      <c r="AV40" s="168"/>
      <c r="AW40" s="193" t="str">
        <f t="shared" si="14"/>
        <v/>
      </c>
      <c r="AX40" s="197" t="str">
        <f>IF(AV40="","",AV40*(VLOOKUP((_xlfn.CONCAT(AU40,AN40)),'Cadastro de Itens'!$J$16:$M$37,4,0)))</f>
        <v/>
      </c>
      <c r="AY40" s="198">
        <f t="shared" si="6"/>
        <v>0</v>
      </c>
      <c r="AZ40" s="190" t="str">
        <f t="shared" si="7"/>
        <v>Milho Safrinha</v>
      </c>
      <c r="BA40" s="200"/>
      <c r="BB40" s="193" t="str">
        <f t="shared" si="8"/>
        <v/>
      </c>
      <c r="BC40" s="197" t="str">
        <f>IF(BA40="","",BA40*(VLOOKUP((_xlfn.CONCAT(AZ40,AN40)),'Cadastro de Itens'!$J$16:$M$37,4,0)))</f>
        <v/>
      </c>
      <c r="BD40" s="198">
        <f t="shared" si="9"/>
        <v>0</v>
      </c>
      <c r="BE40" s="190" t="str">
        <f t="shared" si="10"/>
        <v/>
      </c>
      <c r="BF40" s="171"/>
      <c r="BG40" s="193" t="str">
        <f t="shared" si="11"/>
        <v/>
      </c>
      <c r="BH40" s="197" t="str">
        <f>IF(BF40="","",BF40*(VLOOKUP((_xlfn.CONCAT(BE40,AN40)),'Cadastro de Itens'!$J$16:$M$37,4,0)))</f>
        <v/>
      </c>
      <c r="BI40" s="198">
        <f t="shared" si="12"/>
        <v>0</v>
      </c>
      <c r="BJ40" s="215">
        <f t="shared" si="13"/>
        <v>0</v>
      </c>
      <c r="BL40" s="125"/>
      <c r="BM40" s="137"/>
      <c r="BN40" s="211"/>
      <c r="BO40" s="211"/>
      <c r="BP40" s="211"/>
      <c r="BQ40" s="211"/>
      <c r="BR40" s="125"/>
      <c r="BT40" s="657"/>
      <c r="BU40" s="658"/>
      <c r="BV40" s="658"/>
      <c r="BW40" s="658"/>
      <c r="BX40" s="658"/>
      <c r="BY40" s="658"/>
      <c r="BZ40" s="658"/>
      <c r="CA40" s="658"/>
      <c r="CB40" s="658"/>
      <c r="CC40" s="658"/>
      <c r="CD40" s="658"/>
      <c r="CE40" s="658"/>
      <c r="CF40" s="659"/>
      <c r="CG40" s="21"/>
    </row>
    <row r="41" spans="2:85" ht="19.95" customHeight="1" x14ac:dyDescent="0.3">
      <c r="B41" s="39"/>
      <c r="C41" s="262">
        <f>Endividamento!C35</f>
        <v>0</v>
      </c>
      <c r="D41" s="262">
        <f>Endividamento!D35</f>
        <v>0</v>
      </c>
      <c r="E41" s="125"/>
      <c r="F41" s="125" t="s">
        <v>226</v>
      </c>
      <c r="G41" s="251">
        <f>Endividamento!R35</f>
        <v>0</v>
      </c>
      <c r="H41" s="251">
        <f>Endividamento!T35</f>
        <v>0</v>
      </c>
      <c r="I41" s="252">
        <f>Endividamento!V35</f>
        <v>0</v>
      </c>
      <c r="J41" s="253">
        <f>Endividamento!AD35</f>
        <v>0</v>
      </c>
      <c r="K41" s="253">
        <f>INDEX(Endividamento!AT35:DZ35,MATCH(Passivos!$K$27,Endividamento!$AG$20:$DZ$20,0))</f>
        <v>0</v>
      </c>
      <c r="L41" s="253">
        <f>INDEX(Endividamento!AT35:DZ35,MATCH(Passivos!$L$27,Endividamento!$AG$20:$DZ$20,0))</f>
        <v>0</v>
      </c>
      <c r="M41" s="253">
        <f>INDEX(Endividamento!AT35:DZ35,MATCH(Passivos!$M$27,Endividamento!$AG$20:$DZ$20,0))</f>
        <v>0</v>
      </c>
      <c r="N41" s="253">
        <f>INDEX(Endividamento!AT35:DZ35,MATCH(Passivos!$N$27,Endividamento!$AG$20:$DZ$20,0))</f>
        <v>0</v>
      </c>
      <c r="O41" s="253">
        <f>INDEX(Endividamento!AT35:DZ35,MATCH(Passivos!$O$27,Endividamento!$AG$20:$DZ$20,0))</f>
        <v>0</v>
      </c>
      <c r="P41" s="253">
        <f>INDEX(Endividamento!AT35:DZ35,MATCH(Passivos!$P$27,Endividamento!$AG$20:$DZ$20,0))</f>
        <v>0</v>
      </c>
      <c r="Q41" s="253">
        <f>INDEX(Endividamento!AT35:DZ35,MATCH(Passivos!$Q$27,Endividamento!$AG$20:$DZ$20,0))</f>
        <v>0</v>
      </c>
      <c r="R41" s="134" t="e">
        <f ca="1">SUMIF(Endividamento!$AG$20:$DZ$20,"&gt;"&amp;$Q$27,Endividamento!AT35:DZ35)+Endividamento!#REF!</f>
        <v>#REF!</v>
      </c>
      <c r="T41" s="125"/>
      <c r="U41" s="125"/>
      <c r="V41" s="137"/>
      <c r="W41" s="137"/>
      <c r="X41" s="137"/>
      <c r="Y41" s="137"/>
      <c r="Z41" s="137"/>
      <c r="AB41" s="125" t="str">
        <f>IF(Fornecedores!C34="","",Fornecedores!C34)</f>
        <v/>
      </c>
      <c r="AC41" s="125" t="str">
        <f>IF(Fornecedores!D34="","",Fornecedores!D34)</f>
        <v/>
      </c>
      <c r="AD41" s="125" t="str">
        <f>IF(Fornecedores!F34="","",Fornecedores!F34)</f>
        <v/>
      </c>
      <c r="AE41" s="163" t="str">
        <f>IF(Fornecedores!G34="","",Fornecedores!G34)</f>
        <v/>
      </c>
      <c r="AF41" s="146" t="str">
        <f>IF(Fornecedores!E34="","",Fornecedores!E34)</f>
        <v/>
      </c>
      <c r="AH41" s="147"/>
      <c r="AI41" s="148"/>
      <c r="AK41" s="168"/>
      <c r="AL41" s="168"/>
      <c r="AM41" s="168"/>
      <c r="AN41" s="169"/>
      <c r="AO41" s="168"/>
      <c r="AP41" s="170"/>
      <c r="AQ41" s="170"/>
      <c r="AR41" s="168"/>
      <c r="AS41" s="168"/>
      <c r="AT41" s="177"/>
      <c r="AU41" s="190" t="str">
        <f t="shared" si="5"/>
        <v>Soja Sequeiro</v>
      </c>
      <c r="AV41" s="168"/>
      <c r="AW41" s="193" t="str">
        <f t="shared" si="14"/>
        <v/>
      </c>
      <c r="AX41" s="197" t="str">
        <f>IF(AV41="","",AV41*(VLOOKUP((_xlfn.CONCAT(AU41,AN41)),'Cadastro de Itens'!$J$16:$M$37,4,0)))</f>
        <v/>
      </c>
      <c r="AY41" s="198">
        <f t="shared" si="6"/>
        <v>0</v>
      </c>
      <c r="AZ41" s="190" t="str">
        <f t="shared" si="7"/>
        <v>Milho Safrinha</v>
      </c>
      <c r="BA41" s="200"/>
      <c r="BB41" s="193" t="str">
        <f t="shared" si="8"/>
        <v/>
      </c>
      <c r="BC41" s="197" t="str">
        <f>IF(BA41="","",BA41*(VLOOKUP((_xlfn.CONCAT(AZ41,AN41)),'Cadastro de Itens'!$J$16:$M$37,4,0)))</f>
        <v/>
      </c>
      <c r="BD41" s="198">
        <f t="shared" si="9"/>
        <v>0</v>
      </c>
      <c r="BE41" s="190" t="str">
        <f t="shared" si="10"/>
        <v/>
      </c>
      <c r="BF41" s="171"/>
      <c r="BG41" s="193" t="str">
        <f t="shared" si="11"/>
        <v/>
      </c>
      <c r="BH41" s="197" t="str">
        <f>IF(BF41="","",BF41*(VLOOKUP((_xlfn.CONCAT(BE41,AN41)),'Cadastro de Itens'!$J$16:$M$37,4,0)))</f>
        <v/>
      </c>
      <c r="BI41" s="198">
        <f t="shared" si="12"/>
        <v>0</v>
      </c>
      <c r="BJ41" s="215">
        <f t="shared" si="13"/>
        <v>0</v>
      </c>
      <c r="BL41" s="147"/>
      <c r="BM41" s="158"/>
      <c r="BN41" s="212"/>
      <c r="BO41" s="212"/>
      <c r="BP41" s="212"/>
      <c r="BQ41" s="212"/>
      <c r="BR41" s="125"/>
      <c r="BT41" s="657"/>
      <c r="BU41" s="658"/>
      <c r="BV41" s="658"/>
      <c r="BW41" s="658"/>
      <c r="BX41" s="658"/>
      <c r="BY41" s="658"/>
      <c r="BZ41" s="658"/>
      <c r="CA41" s="658"/>
      <c r="CB41" s="658"/>
      <c r="CC41" s="658"/>
      <c r="CD41" s="658"/>
      <c r="CE41" s="658"/>
      <c r="CF41" s="659"/>
      <c r="CG41" s="21"/>
    </row>
    <row r="42" spans="2:85" ht="19.95" customHeight="1" x14ac:dyDescent="0.3">
      <c r="B42" s="39"/>
      <c r="C42" s="262">
        <f>Endividamento!C36</f>
        <v>0</v>
      </c>
      <c r="D42" s="262">
        <f>Endividamento!D36</f>
        <v>0</v>
      </c>
      <c r="E42" s="125"/>
      <c r="F42" s="125" t="s">
        <v>226</v>
      </c>
      <c r="G42" s="251">
        <f>Endividamento!R36</f>
        <v>0</v>
      </c>
      <c r="H42" s="251">
        <f>Endividamento!T36</f>
        <v>0</v>
      </c>
      <c r="I42" s="252">
        <f>Endividamento!V36</f>
        <v>0</v>
      </c>
      <c r="J42" s="253">
        <f>Endividamento!AD36</f>
        <v>0</v>
      </c>
      <c r="K42" s="253">
        <f>INDEX(Endividamento!AT36:DZ36,MATCH(Passivos!$K$27,Endividamento!$AG$20:$DZ$20,0))</f>
        <v>0</v>
      </c>
      <c r="L42" s="253">
        <f>INDEX(Endividamento!AT36:DZ36,MATCH(Passivos!$L$27,Endividamento!$AG$20:$DZ$20,0))</f>
        <v>0</v>
      </c>
      <c r="M42" s="253">
        <f>INDEX(Endividamento!AT36:DZ36,MATCH(Passivos!$M$27,Endividamento!$AG$20:$DZ$20,0))</f>
        <v>0</v>
      </c>
      <c r="N42" s="253">
        <f>INDEX(Endividamento!AT36:DZ36,MATCH(Passivos!$N$27,Endividamento!$AG$20:$DZ$20,0))</f>
        <v>0</v>
      </c>
      <c r="O42" s="253">
        <f>INDEX(Endividamento!AT36:DZ36,MATCH(Passivos!$O$27,Endividamento!$AG$20:$DZ$20,0))</f>
        <v>0</v>
      </c>
      <c r="P42" s="253">
        <f>INDEX(Endividamento!AT36:DZ36,MATCH(Passivos!$P$27,Endividamento!$AG$20:$DZ$20,0))</f>
        <v>0</v>
      </c>
      <c r="Q42" s="253">
        <f>INDEX(Endividamento!AT36:DZ36,MATCH(Passivos!$Q$27,Endividamento!$AG$20:$DZ$20,0))</f>
        <v>0</v>
      </c>
      <c r="R42" s="134" t="e">
        <f ca="1">SUMIF(Endividamento!$AG$20:$DZ$20,"&gt;"&amp;$Q$27,Endividamento!AT36:DZ36)+Endividamento!#REF!</f>
        <v>#REF!</v>
      </c>
      <c r="T42" s="125"/>
      <c r="U42" s="125"/>
      <c r="V42" s="137"/>
      <c r="W42" s="137"/>
      <c r="X42" s="137"/>
      <c r="Y42" s="137"/>
      <c r="Z42" s="137"/>
      <c r="AB42" s="125" t="str">
        <f>IF(Fornecedores!C35="","",Fornecedores!C35)</f>
        <v/>
      </c>
      <c r="AC42" s="125" t="str">
        <f>IF(Fornecedores!D35="","",Fornecedores!D35)</f>
        <v/>
      </c>
      <c r="AD42" s="125" t="str">
        <f>IF(Fornecedores!F35="","",Fornecedores!F35)</f>
        <v/>
      </c>
      <c r="AE42" s="163" t="str">
        <f>IF(Fornecedores!G35="","",Fornecedores!G35)</f>
        <v/>
      </c>
      <c r="AF42" s="146" t="str">
        <f>IF(Fornecedores!E35="","",Fornecedores!E35)</f>
        <v/>
      </c>
      <c r="AH42" s="147"/>
      <c r="AI42" s="148"/>
      <c r="AK42" s="168"/>
      <c r="AL42" s="168"/>
      <c r="AM42" s="168"/>
      <c r="AN42" s="169"/>
      <c r="AO42" s="168"/>
      <c r="AP42" s="170"/>
      <c r="AQ42" s="170"/>
      <c r="AR42" s="168"/>
      <c r="AS42" s="168"/>
      <c r="AT42" s="177"/>
      <c r="AU42" s="190" t="str">
        <f t="shared" si="5"/>
        <v>Soja Sequeiro</v>
      </c>
      <c r="AV42" s="168"/>
      <c r="AW42" s="193" t="str">
        <f t="shared" si="14"/>
        <v/>
      </c>
      <c r="AX42" s="197" t="str">
        <f>IF(AV42="","",AV42*(VLOOKUP((_xlfn.CONCAT(AU42,AN42)),'Cadastro de Itens'!$J$16:$M$37,4,0)))</f>
        <v/>
      </c>
      <c r="AY42" s="198">
        <f t="shared" si="6"/>
        <v>0</v>
      </c>
      <c r="AZ42" s="190" t="str">
        <f t="shared" si="7"/>
        <v>Milho Safrinha</v>
      </c>
      <c r="BA42" s="200"/>
      <c r="BB42" s="193" t="str">
        <f t="shared" si="8"/>
        <v/>
      </c>
      <c r="BC42" s="197" t="str">
        <f>IF(BA42="","",BA42*(VLOOKUP((_xlfn.CONCAT(AZ42,AN42)),'Cadastro de Itens'!$J$16:$M$37,4,0)))</f>
        <v/>
      </c>
      <c r="BD42" s="198">
        <f t="shared" si="9"/>
        <v>0</v>
      </c>
      <c r="BE42" s="190" t="str">
        <f t="shared" si="10"/>
        <v/>
      </c>
      <c r="BF42" s="171"/>
      <c r="BG42" s="193" t="str">
        <f t="shared" si="11"/>
        <v/>
      </c>
      <c r="BH42" s="197" t="str">
        <f>IF(BF42="","",BF42*(VLOOKUP((_xlfn.CONCAT(BE42,AN42)),'Cadastro de Itens'!$J$16:$M$37,4,0)))</f>
        <v/>
      </c>
      <c r="BI42" s="198">
        <f t="shared" si="12"/>
        <v>0</v>
      </c>
      <c r="BJ42" s="215">
        <f t="shared" si="13"/>
        <v>0</v>
      </c>
      <c r="BL42" s="147"/>
      <c r="BM42" s="158"/>
      <c r="BN42" s="212"/>
      <c r="BO42" s="212"/>
      <c r="BP42" s="212"/>
      <c r="BQ42" s="212"/>
      <c r="BR42" s="125"/>
      <c r="BT42" s="657"/>
      <c r="BU42" s="658"/>
      <c r="BV42" s="658"/>
      <c r="BW42" s="658"/>
      <c r="BX42" s="658"/>
      <c r="BY42" s="658"/>
      <c r="BZ42" s="658"/>
      <c r="CA42" s="658"/>
      <c r="CB42" s="658"/>
      <c r="CC42" s="658"/>
      <c r="CD42" s="658"/>
      <c r="CE42" s="658"/>
      <c r="CF42" s="659"/>
      <c r="CG42" s="21"/>
    </row>
    <row r="43" spans="2:85" ht="19.95" customHeight="1" x14ac:dyDescent="0.3">
      <c r="B43" s="39"/>
      <c r="C43" s="262">
        <f>Endividamento!C37</f>
        <v>0</v>
      </c>
      <c r="D43" s="262">
        <f>Endividamento!D37</f>
        <v>0</v>
      </c>
      <c r="E43" s="125"/>
      <c r="F43" s="125" t="s">
        <v>226</v>
      </c>
      <c r="G43" s="251">
        <f>Endividamento!R37</f>
        <v>0</v>
      </c>
      <c r="H43" s="251">
        <f>Endividamento!T37</f>
        <v>0</v>
      </c>
      <c r="I43" s="252">
        <f>Endividamento!V37</f>
        <v>0</v>
      </c>
      <c r="J43" s="253">
        <f>Endividamento!AD37</f>
        <v>0</v>
      </c>
      <c r="K43" s="253">
        <f>INDEX(Endividamento!AT37:DZ37,MATCH(Passivos!$K$27,Endividamento!$AG$20:$DZ$20,0))</f>
        <v>0</v>
      </c>
      <c r="L43" s="253">
        <f>INDEX(Endividamento!AT37:DZ37,MATCH(Passivos!$L$27,Endividamento!$AG$20:$DZ$20,0))</f>
        <v>0</v>
      </c>
      <c r="M43" s="253">
        <f>INDEX(Endividamento!AT37:DZ37,MATCH(Passivos!$M$27,Endividamento!$AG$20:$DZ$20,0))</f>
        <v>0</v>
      </c>
      <c r="N43" s="253">
        <f>INDEX(Endividamento!AT37:DZ37,MATCH(Passivos!$N$27,Endividamento!$AG$20:$DZ$20,0))</f>
        <v>0</v>
      </c>
      <c r="O43" s="253">
        <f>INDEX(Endividamento!AT37:DZ37,MATCH(Passivos!$O$27,Endividamento!$AG$20:$DZ$20,0))</f>
        <v>0</v>
      </c>
      <c r="P43" s="253">
        <f>INDEX(Endividamento!AT37:DZ37,MATCH(Passivos!$P$27,Endividamento!$AG$20:$DZ$20,0))</f>
        <v>0</v>
      </c>
      <c r="Q43" s="253">
        <f>INDEX(Endividamento!AT37:DZ37,MATCH(Passivos!$Q$27,Endividamento!$AG$20:$DZ$20,0))</f>
        <v>0</v>
      </c>
      <c r="R43" s="134" t="e">
        <f ca="1">SUMIF(Endividamento!$AG$20:$DZ$20,"&gt;"&amp;$Q$27,Endividamento!AT37:DZ37)+Endividamento!#REF!</f>
        <v>#REF!</v>
      </c>
      <c r="T43" s="125"/>
      <c r="U43" s="125"/>
      <c r="V43" s="137"/>
      <c r="W43" s="137"/>
      <c r="X43" s="137"/>
      <c r="Y43" s="137"/>
      <c r="Z43" s="137"/>
      <c r="AB43" s="125" t="str">
        <f>IF(Fornecedores!C36="","",Fornecedores!C36)</f>
        <v/>
      </c>
      <c r="AC43" s="125" t="str">
        <f>IF(Fornecedores!D36="","",Fornecedores!D36)</f>
        <v/>
      </c>
      <c r="AD43" s="125" t="str">
        <f>IF(Fornecedores!F36="","",Fornecedores!F36)</f>
        <v/>
      </c>
      <c r="AE43" s="163" t="str">
        <f>IF(Fornecedores!G36="","",Fornecedores!G36)</f>
        <v/>
      </c>
      <c r="AF43" s="146" t="str">
        <f>IF(Fornecedores!E36="","",Fornecedores!E36)</f>
        <v/>
      </c>
      <c r="AH43" s="147"/>
      <c r="AI43" s="148"/>
      <c r="AK43" s="168"/>
      <c r="AL43" s="168"/>
      <c r="AM43" s="168"/>
      <c r="AN43" s="169"/>
      <c r="AO43" s="168"/>
      <c r="AP43" s="170"/>
      <c r="AQ43" s="170"/>
      <c r="AR43" s="168"/>
      <c r="AS43" s="168"/>
      <c r="AT43" s="177"/>
      <c r="AU43" s="190" t="str">
        <f t="shared" si="5"/>
        <v>Soja Sequeiro</v>
      </c>
      <c r="AV43" s="168"/>
      <c r="AW43" s="193" t="str">
        <f t="shared" si="14"/>
        <v/>
      </c>
      <c r="AX43" s="197" t="str">
        <f>IF(AV43="","",AV43*(VLOOKUP((_xlfn.CONCAT(AU43,AN43)),'Cadastro de Itens'!$J$16:$M$37,4,0)))</f>
        <v/>
      </c>
      <c r="AY43" s="198">
        <f t="shared" si="6"/>
        <v>0</v>
      </c>
      <c r="AZ43" s="190" t="str">
        <f t="shared" si="7"/>
        <v>Milho Safrinha</v>
      </c>
      <c r="BA43" s="200"/>
      <c r="BB43" s="193" t="str">
        <f t="shared" si="8"/>
        <v/>
      </c>
      <c r="BC43" s="197" t="str">
        <f>IF(BA43="","",BA43*(VLOOKUP((_xlfn.CONCAT(AZ43,AN43)),'Cadastro de Itens'!$J$16:$M$37,4,0)))</f>
        <v/>
      </c>
      <c r="BD43" s="198">
        <f t="shared" si="9"/>
        <v>0</v>
      </c>
      <c r="BE43" s="190" t="str">
        <f t="shared" si="10"/>
        <v/>
      </c>
      <c r="BF43" s="171"/>
      <c r="BG43" s="193" t="str">
        <f t="shared" si="11"/>
        <v/>
      </c>
      <c r="BH43" s="197" t="str">
        <f>IF(BF43="","",BF43*(VLOOKUP((_xlfn.CONCAT(BE43,AN43)),'Cadastro de Itens'!$J$16:$M$37,4,0)))</f>
        <v/>
      </c>
      <c r="BI43" s="198">
        <f t="shared" si="12"/>
        <v>0</v>
      </c>
      <c r="BJ43" s="215">
        <f t="shared" si="13"/>
        <v>0</v>
      </c>
      <c r="BL43" s="147"/>
      <c r="BM43" s="158"/>
      <c r="BN43" s="212"/>
      <c r="BO43" s="212"/>
      <c r="BP43" s="212"/>
      <c r="BQ43" s="212"/>
      <c r="BR43" s="125"/>
      <c r="BT43" s="657"/>
      <c r="BU43" s="658"/>
      <c r="BV43" s="658"/>
      <c r="BW43" s="658"/>
      <c r="BX43" s="658"/>
      <c r="BY43" s="658"/>
      <c r="BZ43" s="658"/>
      <c r="CA43" s="658"/>
      <c r="CB43" s="658"/>
      <c r="CC43" s="658"/>
      <c r="CD43" s="658"/>
      <c r="CE43" s="658"/>
      <c r="CF43" s="659"/>
      <c r="CG43" s="21"/>
    </row>
    <row r="44" spans="2:85" ht="19.95" customHeight="1" x14ac:dyDescent="0.3">
      <c r="B44" s="39"/>
      <c r="C44" s="262">
        <f>Endividamento!C38</f>
        <v>0</v>
      </c>
      <c r="D44" s="262">
        <f>Endividamento!D38</f>
        <v>0</v>
      </c>
      <c r="E44" s="125"/>
      <c r="F44" s="125" t="s">
        <v>226</v>
      </c>
      <c r="G44" s="251">
        <f>Endividamento!R38</f>
        <v>0</v>
      </c>
      <c r="H44" s="251">
        <f>Endividamento!T38</f>
        <v>0</v>
      </c>
      <c r="I44" s="252">
        <f>Endividamento!V38</f>
        <v>0</v>
      </c>
      <c r="J44" s="253">
        <f>Endividamento!AD38</f>
        <v>0</v>
      </c>
      <c r="K44" s="253">
        <f>INDEX(Endividamento!AT38:DZ38,MATCH(Passivos!$K$27,Endividamento!$AG$20:$DZ$20,0))</f>
        <v>0</v>
      </c>
      <c r="L44" s="253">
        <f>INDEX(Endividamento!AT38:DZ38,MATCH(Passivos!$L$27,Endividamento!$AG$20:$DZ$20,0))</f>
        <v>0</v>
      </c>
      <c r="M44" s="253">
        <f>INDEX(Endividamento!AT38:DZ38,MATCH(Passivos!$M$27,Endividamento!$AG$20:$DZ$20,0))</f>
        <v>0</v>
      </c>
      <c r="N44" s="253">
        <f>INDEX(Endividamento!AT38:DZ38,MATCH(Passivos!$N$27,Endividamento!$AG$20:$DZ$20,0))</f>
        <v>0</v>
      </c>
      <c r="O44" s="253">
        <f>INDEX(Endividamento!AT38:DZ38,MATCH(Passivos!$O$27,Endividamento!$AG$20:$DZ$20,0))</f>
        <v>0</v>
      </c>
      <c r="P44" s="253">
        <f>INDEX(Endividamento!AT38:DZ38,MATCH(Passivos!$P$27,Endividamento!$AG$20:$DZ$20,0))</f>
        <v>0</v>
      </c>
      <c r="Q44" s="253">
        <f>INDEX(Endividamento!AT38:DZ38,MATCH(Passivos!$Q$27,Endividamento!$AG$20:$DZ$20,0))</f>
        <v>0</v>
      </c>
      <c r="R44" s="134" t="e">
        <f ca="1">SUMIF(Endividamento!$AG$20:$DZ$20,"&gt;"&amp;$Q$27,Endividamento!AT38:DZ38)+Endividamento!#REF!</f>
        <v>#REF!</v>
      </c>
      <c r="T44" s="125"/>
      <c r="U44" s="125"/>
      <c r="V44" s="137"/>
      <c r="W44" s="137"/>
      <c r="X44" s="137"/>
      <c r="Y44" s="137"/>
      <c r="Z44" s="137"/>
      <c r="AB44" s="125" t="str">
        <f>IF(Fornecedores!C37="","",Fornecedores!C37)</f>
        <v/>
      </c>
      <c r="AC44" s="125" t="str">
        <f>IF(Fornecedores!D37="","",Fornecedores!D37)</f>
        <v/>
      </c>
      <c r="AD44" s="125" t="str">
        <f>IF(Fornecedores!F37="","",Fornecedores!F37)</f>
        <v/>
      </c>
      <c r="AE44" s="163" t="str">
        <f>IF(Fornecedores!G37="","",Fornecedores!G37)</f>
        <v/>
      </c>
      <c r="AF44" s="146" t="str">
        <f>IF(Fornecedores!E37="","",Fornecedores!E37)</f>
        <v/>
      </c>
      <c r="AH44" s="147"/>
      <c r="AI44" s="148"/>
      <c r="AK44" s="168"/>
      <c r="AL44" s="168"/>
      <c r="AM44" s="168"/>
      <c r="AN44" s="169"/>
      <c r="AO44" s="168"/>
      <c r="AP44" s="170"/>
      <c r="AQ44" s="170"/>
      <c r="AR44" s="168"/>
      <c r="AS44" s="168"/>
      <c r="AT44" s="177"/>
      <c r="AU44" s="190" t="str">
        <f t="shared" si="5"/>
        <v>Soja Sequeiro</v>
      </c>
      <c r="AV44" s="168"/>
      <c r="AW44" s="193" t="str">
        <f t="shared" si="14"/>
        <v/>
      </c>
      <c r="AX44" s="197" t="str">
        <f>IF(AV44="","",AV44*(VLOOKUP((_xlfn.CONCAT(AU44,AN44)),'Cadastro de Itens'!$J$16:$M$37,4,0)))</f>
        <v/>
      </c>
      <c r="AY44" s="198">
        <f t="shared" si="6"/>
        <v>0</v>
      </c>
      <c r="AZ44" s="190" t="str">
        <f t="shared" si="7"/>
        <v>Milho Safrinha</v>
      </c>
      <c r="BA44" s="200"/>
      <c r="BB44" s="193" t="str">
        <f t="shared" si="8"/>
        <v/>
      </c>
      <c r="BC44" s="197" t="str">
        <f>IF(BA44="","",BA44*(VLOOKUP((_xlfn.CONCAT(AZ44,AN44)),'Cadastro de Itens'!$J$16:$M$37,4,0)))</f>
        <v/>
      </c>
      <c r="BD44" s="198">
        <f t="shared" si="9"/>
        <v>0</v>
      </c>
      <c r="BE44" s="190" t="str">
        <f t="shared" si="10"/>
        <v/>
      </c>
      <c r="BF44" s="171"/>
      <c r="BG44" s="193" t="str">
        <f t="shared" si="11"/>
        <v/>
      </c>
      <c r="BH44" s="197" t="str">
        <f>IF(BF44="","",BF44*(VLOOKUP((_xlfn.CONCAT(BE44,AN44)),'Cadastro de Itens'!$J$16:$M$37,4,0)))</f>
        <v/>
      </c>
      <c r="BI44" s="198">
        <f t="shared" si="12"/>
        <v>0</v>
      </c>
      <c r="BJ44" s="215">
        <f t="shared" si="13"/>
        <v>0</v>
      </c>
      <c r="BL44" s="147"/>
      <c r="BM44" s="158"/>
      <c r="BN44" s="212"/>
      <c r="BO44" s="212"/>
      <c r="BP44" s="212"/>
      <c r="BQ44" s="212"/>
      <c r="BR44" s="125"/>
      <c r="BT44" s="657"/>
      <c r="BU44" s="658"/>
      <c r="BV44" s="658"/>
      <c r="BW44" s="658"/>
      <c r="BX44" s="658"/>
      <c r="BY44" s="658"/>
      <c r="BZ44" s="658"/>
      <c r="CA44" s="658"/>
      <c r="CB44" s="658"/>
      <c r="CC44" s="658"/>
      <c r="CD44" s="658"/>
      <c r="CE44" s="658"/>
      <c r="CF44" s="659"/>
      <c r="CG44" s="21"/>
    </row>
    <row r="45" spans="2:85" ht="19.95" customHeight="1" x14ac:dyDescent="0.3">
      <c r="B45" s="39"/>
      <c r="C45" s="262">
        <f>Endividamento!C39</f>
        <v>0</v>
      </c>
      <c r="D45" s="262">
        <f>Endividamento!D39</f>
        <v>0</v>
      </c>
      <c r="E45" s="125"/>
      <c r="F45" s="125" t="s">
        <v>226</v>
      </c>
      <c r="G45" s="251">
        <f>Endividamento!R39</f>
        <v>0</v>
      </c>
      <c r="H45" s="251">
        <f>Endividamento!T39</f>
        <v>0</v>
      </c>
      <c r="I45" s="252">
        <f>Endividamento!V39</f>
        <v>0</v>
      </c>
      <c r="J45" s="253">
        <f>Endividamento!AD39</f>
        <v>0</v>
      </c>
      <c r="K45" s="253">
        <f>INDEX(Endividamento!AT39:DZ39,MATCH(Passivos!$K$27,Endividamento!$AG$20:$DZ$20,0))</f>
        <v>0</v>
      </c>
      <c r="L45" s="253">
        <f>INDEX(Endividamento!AT39:DZ39,MATCH(Passivos!$L$27,Endividamento!$AG$20:$DZ$20,0))</f>
        <v>0</v>
      </c>
      <c r="M45" s="253">
        <f>INDEX(Endividamento!AT39:DZ39,MATCH(Passivos!$M$27,Endividamento!$AG$20:$DZ$20,0))</f>
        <v>0</v>
      </c>
      <c r="N45" s="253">
        <f>INDEX(Endividamento!AT39:DZ39,MATCH(Passivos!$N$27,Endividamento!$AG$20:$DZ$20,0))</f>
        <v>0</v>
      </c>
      <c r="O45" s="253">
        <f>INDEX(Endividamento!AT39:DZ39,MATCH(Passivos!$O$27,Endividamento!$AG$20:$DZ$20,0))</f>
        <v>0</v>
      </c>
      <c r="P45" s="253">
        <f>INDEX(Endividamento!AT39:DZ39,MATCH(Passivos!$P$27,Endividamento!$AG$20:$DZ$20,0))</f>
        <v>0</v>
      </c>
      <c r="Q45" s="253">
        <f>INDEX(Endividamento!AT39:DZ39,MATCH(Passivos!$Q$27,Endividamento!$AG$20:$DZ$20,0))</f>
        <v>0</v>
      </c>
      <c r="R45" s="134" t="e">
        <f ca="1">SUMIF(Endividamento!$AG$20:$DZ$20,"&gt;"&amp;$Q$27,Endividamento!AT39:DZ39)+Endividamento!#REF!</f>
        <v>#REF!</v>
      </c>
      <c r="T45" s="125"/>
      <c r="U45" s="125"/>
      <c r="V45" s="137"/>
      <c r="W45" s="137"/>
      <c r="X45" s="137"/>
      <c r="Y45" s="137"/>
      <c r="Z45" s="137"/>
      <c r="AB45" s="125" t="str">
        <f>IF(Fornecedores!C38="","",Fornecedores!C38)</f>
        <v/>
      </c>
      <c r="AC45" s="125" t="str">
        <f>IF(Fornecedores!D38="","",Fornecedores!D38)</f>
        <v/>
      </c>
      <c r="AD45" s="125" t="str">
        <f>IF(Fornecedores!F38="","",Fornecedores!F38)</f>
        <v/>
      </c>
      <c r="AE45" s="163" t="str">
        <f>IF(Fornecedores!G38="","",Fornecedores!G38)</f>
        <v/>
      </c>
      <c r="AF45" s="146" t="str">
        <f>IF(Fornecedores!E38="","",Fornecedores!E38)</f>
        <v/>
      </c>
      <c r="AH45" s="147"/>
      <c r="AI45" s="148"/>
      <c r="AK45" s="168"/>
      <c r="AL45" s="168"/>
      <c r="AM45" s="169"/>
      <c r="AN45" s="169"/>
      <c r="AO45" s="168"/>
      <c r="AP45" s="169"/>
      <c r="AQ45" s="169"/>
      <c r="AR45" s="169"/>
      <c r="AS45" s="169"/>
      <c r="AT45" s="178"/>
      <c r="AU45" s="190" t="str">
        <f t="shared" si="5"/>
        <v>Soja Sequeiro</v>
      </c>
      <c r="AV45" s="169"/>
      <c r="AW45" s="193" t="str">
        <f t="shared" si="14"/>
        <v/>
      </c>
      <c r="AX45" s="197" t="str">
        <f>IF(AV45="","",AV45*(VLOOKUP((_xlfn.CONCAT(AU45,AN45)),'Cadastro de Itens'!$J$16:$M$37,4,0)))</f>
        <v/>
      </c>
      <c r="AY45" s="198">
        <f t="shared" si="6"/>
        <v>0</v>
      </c>
      <c r="AZ45" s="190" t="str">
        <f t="shared" si="7"/>
        <v>Milho Safrinha</v>
      </c>
      <c r="BA45" s="200"/>
      <c r="BB45" s="193" t="str">
        <f t="shared" si="8"/>
        <v/>
      </c>
      <c r="BC45" s="197" t="str">
        <f>IF(BA45="","",BA45*(VLOOKUP((_xlfn.CONCAT(AZ45,AN45)),'Cadastro de Itens'!$J$16:$M$37,4,0)))</f>
        <v/>
      </c>
      <c r="BD45" s="198">
        <f t="shared" si="9"/>
        <v>0</v>
      </c>
      <c r="BE45" s="190" t="str">
        <f t="shared" si="10"/>
        <v/>
      </c>
      <c r="BF45" s="171"/>
      <c r="BG45" s="193" t="str">
        <f t="shared" si="11"/>
        <v/>
      </c>
      <c r="BH45" s="197" t="str">
        <f>IF(BF45="","",BF45*(VLOOKUP((_xlfn.CONCAT(BE45,AN45)),'Cadastro de Itens'!$J$16:$M$37,4,0)))</f>
        <v/>
      </c>
      <c r="BI45" s="198">
        <f t="shared" si="12"/>
        <v>0</v>
      </c>
      <c r="BJ45" s="215">
        <f t="shared" si="13"/>
        <v>0</v>
      </c>
      <c r="BL45" s="147"/>
      <c r="BM45" s="158"/>
      <c r="BN45" s="212"/>
      <c r="BO45" s="212"/>
      <c r="BP45" s="212"/>
      <c r="BQ45" s="212"/>
      <c r="BR45" s="125"/>
      <c r="BT45" s="657"/>
      <c r="BU45" s="658"/>
      <c r="BV45" s="658"/>
      <c r="BW45" s="658"/>
      <c r="BX45" s="658"/>
      <c r="BY45" s="658"/>
      <c r="BZ45" s="658"/>
      <c r="CA45" s="658"/>
      <c r="CB45" s="658"/>
      <c r="CC45" s="658"/>
      <c r="CD45" s="658"/>
      <c r="CE45" s="658"/>
      <c r="CF45" s="659"/>
      <c r="CG45" s="21"/>
    </row>
    <row r="46" spans="2:85" ht="19.95" customHeight="1" x14ac:dyDescent="0.3">
      <c r="B46" s="39"/>
      <c r="C46" s="262">
        <f>Endividamento!C40</f>
        <v>0</v>
      </c>
      <c r="D46" s="262">
        <f>Endividamento!D40</f>
        <v>0</v>
      </c>
      <c r="E46" s="125"/>
      <c r="F46" s="125" t="s">
        <v>226</v>
      </c>
      <c r="G46" s="251">
        <f>Endividamento!R40</f>
        <v>0</v>
      </c>
      <c r="H46" s="251">
        <f>Endividamento!T40</f>
        <v>0</v>
      </c>
      <c r="I46" s="252">
        <f>Endividamento!V40</f>
        <v>0</v>
      </c>
      <c r="J46" s="253">
        <f>Endividamento!AD40</f>
        <v>0</v>
      </c>
      <c r="K46" s="253">
        <f>INDEX(Endividamento!AT40:DZ40,MATCH(Passivos!$K$27,Endividamento!$AG$20:$DZ$20,0))</f>
        <v>0</v>
      </c>
      <c r="L46" s="253">
        <f>INDEX(Endividamento!AT40:DZ40,MATCH(Passivos!$L$27,Endividamento!$AG$20:$DZ$20,0))</f>
        <v>0</v>
      </c>
      <c r="M46" s="253">
        <f>INDEX(Endividamento!AT40:DZ40,MATCH(Passivos!$M$27,Endividamento!$AG$20:$DZ$20,0))</f>
        <v>0</v>
      </c>
      <c r="N46" s="253">
        <f>INDEX(Endividamento!AT40:DZ40,MATCH(Passivos!$N$27,Endividamento!$AG$20:$DZ$20,0))</f>
        <v>0</v>
      </c>
      <c r="O46" s="253">
        <f>INDEX(Endividamento!AT40:DZ40,MATCH(Passivos!$O$27,Endividamento!$AG$20:$DZ$20,0))</f>
        <v>0</v>
      </c>
      <c r="P46" s="253">
        <f>INDEX(Endividamento!AT40:DZ40,MATCH(Passivos!$P$27,Endividamento!$AG$20:$DZ$20,0))</f>
        <v>0</v>
      </c>
      <c r="Q46" s="253">
        <f>INDEX(Endividamento!AT40:DZ40,MATCH(Passivos!$Q$27,Endividamento!$AG$20:$DZ$20,0))</f>
        <v>0</v>
      </c>
      <c r="R46" s="134" t="e">
        <f ca="1">SUMIF(Endividamento!$AG$20:$DZ$20,"&gt;"&amp;$Q$27,Endividamento!AT40:DZ40)+Endividamento!#REF!</f>
        <v>#REF!</v>
      </c>
      <c r="T46" s="125"/>
      <c r="U46" s="125"/>
      <c r="V46" s="137"/>
      <c r="W46" s="137"/>
      <c r="X46" s="137"/>
      <c r="Y46" s="137"/>
      <c r="Z46" s="137"/>
      <c r="AB46" s="125" t="str">
        <f>IF(Fornecedores!C39="","",Fornecedores!C39)</f>
        <v/>
      </c>
      <c r="AC46" s="125" t="str">
        <f>IF(Fornecedores!D39="","",Fornecedores!D39)</f>
        <v/>
      </c>
      <c r="AD46" s="125" t="str">
        <f>IF(Fornecedores!F39="","",Fornecedores!F39)</f>
        <v/>
      </c>
      <c r="AE46" s="163" t="str">
        <f>IF(Fornecedores!G39="","",Fornecedores!G39)</f>
        <v/>
      </c>
      <c r="AF46" s="146" t="str">
        <f>IF(Fornecedores!E39="","",Fornecedores!E39)</f>
        <v/>
      </c>
      <c r="AH46" s="147"/>
      <c r="AI46" s="148"/>
      <c r="AK46" s="169"/>
      <c r="AL46" s="169"/>
      <c r="AM46" s="169"/>
      <c r="AN46" s="169"/>
      <c r="AO46" s="168"/>
      <c r="AP46" s="169"/>
      <c r="AQ46" s="169"/>
      <c r="AR46" s="169"/>
      <c r="AS46" s="169"/>
      <c r="AT46" s="178"/>
      <c r="AU46" s="190" t="str">
        <f t="shared" si="5"/>
        <v>Soja Sequeiro</v>
      </c>
      <c r="AV46" s="169"/>
      <c r="AW46" s="193" t="str">
        <f t="shared" si="14"/>
        <v/>
      </c>
      <c r="AX46" s="197" t="str">
        <f>IF(AV46="","",AV46*(VLOOKUP((_xlfn.CONCAT(AU46,AN46)),'Cadastro de Itens'!$J$16:$M$37,4,0)))</f>
        <v/>
      </c>
      <c r="AY46" s="198">
        <f t="shared" si="6"/>
        <v>0</v>
      </c>
      <c r="AZ46" s="190" t="str">
        <f t="shared" si="7"/>
        <v>Milho Safrinha</v>
      </c>
      <c r="BA46" s="200"/>
      <c r="BB46" s="193" t="str">
        <f t="shared" si="8"/>
        <v/>
      </c>
      <c r="BC46" s="197" t="str">
        <f>IF(BA46="","",BA46*(VLOOKUP((_xlfn.CONCAT(AZ46,AN46)),'Cadastro de Itens'!$J$16:$M$37,4,0)))</f>
        <v/>
      </c>
      <c r="BD46" s="198">
        <f t="shared" si="9"/>
        <v>0</v>
      </c>
      <c r="BE46" s="190" t="str">
        <f t="shared" si="10"/>
        <v/>
      </c>
      <c r="BF46" s="171"/>
      <c r="BG46" s="193" t="str">
        <f t="shared" si="11"/>
        <v/>
      </c>
      <c r="BH46" s="197" t="str">
        <f>IF(BF46="","",BF46*(VLOOKUP((_xlfn.CONCAT(BE46,AN46)),'Cadastro de Itens'!$J$16:$M$37,4,0)))</f>
        <v/>
      </c>
      <c r="BI46" s="198">
        <f t="shared" si="12"/>
        <v>0</v>
      </c>
      <c r="BJ46" s="215">
        <f t="shared" si="13"/>
        <v>0</v>
      </c>
      <c r="BL46" s="147"/>
      <c r="BM46" s="158"/>
      <c r="BN46" s="212"/>
      <c r="BO46" s="212"/>
      <c r="BP46" s="212"/>
      <c r="BQ46" s="212"/>
      <c r="BR46" s="125"/>
      <c r="BT46" s="657"/>
      <c r="BU46" s="658"/>
      <c r="BV46" s="658"/>
      <c r="BW46" s="658"/>
      <c r="BX46" s="658"/>
      <c r="BY46" s="658"/>
      <c r="BZ46" s="658"/>
      <c r="CA46" s="658"/>
      <c r="CB46" s="658"/>
      <c r="CC46" s="658"/>
      <c r="CD46" s="658"/>
      <c r="CE46" s="658"/>
      <c r="CF46" s="659"/>
      <c r="CG46" s="21"/>
    </row>
    <row r="47" spans="2:85" ht="19.95" customHeight="1" x14ac:dyDescent="0.3">
      <c r="B47" s="39"/>
      <c r="C47" s="262">
        <f>Endividamento!C41</f>
        <v>0</v>
      </c>
      <c r="D47" s="262">
        <f>Endividamento!D41</f>
        <v>0</v>
      </c>
      <c r="E47" s="125"/>
      <c r="F47" s="125" t="s">
        <v>226</v>
      </c>
      <c r="G47" s="251">
        <f>Endividamento!R41</f>
        <v>0</v>
      </c>
      <c r="H47" s="251">
        <f>Endividamento!T41</f>
        <v>0</v>
      </c>
      <c r="I47" s="252">
        <f>Endividamento!V41</f>
        <v>0</v>
      </c>
      <c r="J47" s="253">
        <f>Endividamento!AD41</f>
        <v>0</v>
      </c>
      <c r="K47" s="253">
        <f>INDEX(Endividamento!AT41:DZ41,MATCH(Passivos!$K$27,Endividamento!$AG$20:$DZ$20,0))</f>
        <v>0</v>
      </c>
      <c r="L47" s="253">
        <f>INDEX(Endividamento!AT41:DZ41,MATCH(Passivos!$L$27,Endividamento!$AG$20:$DZ$20,0))</f>
        <v>0</v>
      </c>
      <c r="M47" s="253">
        <f>INDEX(Endividamento!AT41:DZ41,MATCH(Passivos!$M$27,Endividamento!$AG$20:$DZ$20,0))</f>
        <v>0</v>
      </c>
      <c r="N47" s="253">
        <f>INDEX(Endividamento!AT41:DZ41,MATCH(Passivos!$N$27,Endividamento!$AG$20:$DZ$20,0))</f>
        <v>0</v>
      </c>
      <c r="O47" s="253">
        <f>INDEX(Endividamento!AT41:DZ41,MATCH(Passivos!$O$27,Endividamento!$AG$20:$DZ$20,0))</f>
        <v>0</v>
      </c>
      <c r="P47" s="253">
        <f>INDEX(Endividamento!AT41:DZ41,MATCH(Passivos!$P$27,Endividamento!$AG$20:$DZ$20,0))</f>
        <v>0</v>
      </c>
      <c r="Q47" s="253">
        <f>INDEX(Endividamento!AT41:DZ41,MATCH(Passivos!$Q$27,Endividamento!$AG$20:$DZ$20,0))</f>
        <v>0</v>
      </c>
      <c r="R47" s="134" t="e">
        <f ca="1">SUMIF(Endividamento!$AG$20:$DZ$20,"&gt;"&amp;$Q$27,Endividamento!AT41:DZ41)+Endividamento!#REF!</f>
        <v>#REF!</v>
      </c>
      <c r="T47" s="125"/>
      <c r="U47" s="125"/>
      <c r="V47" s="137"/>
      <c r="W47" s="137"/>
      <c r="X47" s="137"/>
      <c r="Y47" s="137"/>
      <c r="Z47" s="137"/>
      <c r="AB47" s="125" t="str">
        <f>IF(Fornecedores!C40="","",Fornecedores!C40)</f>
        <v/>
      </c>
      <c r="AC47" s="125" t="str">
        <f>IF(Fornecedores!D40="","",Fornecedores!D40)</f>
        <v/>
      </c>
      <c r="AD47" s="125" t="str">
        <f>IF(Fornecedores!F40="","",Fornecedores!F40)</f>
        <v/>
      </c>
      <c r="AE47" s="163" t="str">
        <f>IF(Fornecedores!G40="","",Fornecedores!G40)</f>
        <v/>
      </c>
      <c r="AF47" s="146" t="str">
        <f>IF(Fornecedores!E40="","",Fornecedores!E40)</f>
        <v/>
      </c>
      <c r="AH47" s="147"/>
      <c r="AI47" s="148"/>
      <c r="AK47" s="169"/>
      <c r="AL47" s="169"/>
      <c r="AM47" s="169"/>
      <c r="AN47" s="169"/>
      <c r="AO47" s="168"/>
      <c r="AP47" s="169"/>
      <c r="AQ47" s="169"/>
      <c r="AR47" s="169"/>
      <c r="AS47" s="169"/>
      <c r="AT47" s="178"/>
      <c r="AU47" s="190" t="str">
        <f t="shared" si="5"/>
        <v>Soja Sequeiro</v>
      </c>
      <c r="AV47" s="169"/>
      <c r="AW47" s="193" t="str">
        <f t="shared" si="14"/>
        <v/>
      </c>
      <c r="AX47" s="197" t="str">
        <f>IF(AV47="","",AV47*(VLOOKUP((_xlfn.CONCAT(AU47,AN47)),'Cadastro de Itens'!$J$16:$M$37,4,0)))</f>
        <v/>
      </c>
      <c r="AY47" s="198">
        <f t="shared" si="6"/>
        <v>0</v>
      </c>
      <c r="AZ47" s="190" t="str">
        <f t="shared" si="7"/>
        <v>Milho Safrinha</v>
      </c>
      <c r="BA47" s="200"/>
      <c r="BB47" s="193" t="str">
        <f t="shared" si="8"/>
        <v/>
      </c>
      <c r="BC47" s="197" t="str">
        <f>IF(BA47="","",BA47*(VLOOKUP((_xlfn.CONCAT(AZ47,AN47)),'Cadastro de Itens'!$J$16:$M$37,4,0)))</f>
        <v/>
      </c>
      <c r="BD47" s="198">
        <f t="shared" si="9"/>
        <v>0</v>
      </c>
      <c r="BE47" s="190" t="str">
        <f t="shared" si="10"/>
        <v/>
      </c>
      <c r="BF47" s="171"/>
      <c r="BG47" s="193" t="str">
        <f t="shared" si="11"/>
        <v/>
      </c>
      <c r="BH47" s="197" t="str">
        <f>IF(BF47="","",BF47*(VLOOKUP((_xlfn.CONCAT(BE47,AN47)),'Cadastro de Itens'!$J$16:$M$37,4,0)))</f>
        <v/>
      </c>
      <c r="BI47" s="198">
        <f t="shared" si="12"/>
        <v>0</v>
      </c>
      <c r="BJ47" s="215">
        <f t="shared" si="13"/>
        <v>0</v>
      </c>
      <c r="BL47" s="147"/>
      <c r="BM47" s="158"/>
      <c r="BN47" s="212"/>
      <c r="BO47" s="212"/>
      <c r="BP47" s="212"/>
      <c r="BQ47" s="212"/>
      <c r="BR47" s="125"/>
      <c r="BT47" s="657"/>
      <c r="BU47" s="658"/>
      <c r="BV47" s="658"/>
      <c r="BW47" s="658"/>
      <c r="BX47" s="658"/>
      <c r="BY47" s="658"/>
      <c r="BZ47" s="658"/>
      <c r="CA47" s="658"/>
      <c r="CB47" s="658"/>
      <c r="CC47" s="658"/>
      <c r="CD47" s="658"/>
      <c r="CE47" s="658"/>
      <c r="CF47" s="659"/>
      <c r="CG47" s="21"/>
    </row>
    <row r="48" spans="2:85" ht="19.95" customHeight="1" x14ac:dyDescent="0.3">
      <c r="B48" s="39"/>
      <c r="C48" s="262">
        <f>Endividamento!C42</f>
        <v>0</v>
      </c>
      <c r="D48" s="262">
        <f>Endividamento!D42</f>
        <v>0</v>
      </c>
      <c r="E48" s="125"/>
      <c r="F48" s="125" t="s">
        <v>226</v>
      </c>
      <c r="G48" s="251">
        <f>Endividamento!R42</f>
        <v>0</v>
      </c>
      <c r="H48" s="251">
        <f>Endividamento!T42</f>
        <v>0</v>
      </c>
      <c r="I48" s="252">
        <f>Endividamento!V42</f>
        <v>0</v>
      </c>
      <c r="J48" s="253">
        <f>Endividamento!AD42</f>
        <v>0</v>
      </c>
      <c r="K48" s="253">
        <f>INDEX(Endividamento!AT42:DZ42,MATCH(Passivos!$K$27,Endividamento!$AG$20:$DZ$20,0))</f>
        <v>0</v>
      </c>
      <c r="L48" s="253">
        <f>INDEX(Endividamento!AT42:DZ42,MATCH(Passivos!$L$27,Endividamento!$AG$20:$DZ$20,0))</f>
        <v>0</v>
      </c>
      <c r="M48" s="253">
        <f>INDEX(Endividamento!AT42:DZ42,MATCH(Passivos!$M$27,Endividamento!$AG$20:$DZ$20,0))</f>
        <v>0</v>
      </c>
      <c r="N48" s="253">
        <f>INDEX(Endividamento!AT42:DZ42,MATCH(Passivos!$N$27,Endividamento!$AG$20:$DZ$20,0))</f>
        <v>0</v>
      </c>
      <c r="O48" s="253">
        <f>INDEX(Endividamento!AT42:DZ42,MATCH(Passivos!$O$27,Endividamento!$AG$20:$DZ$20,0))</f>
        <v>0</v>
      </c>
      <c r="P48" s="253">
        <f>INDEX(Endividamento!AT42:DZ42,MATCH(Passivos!$P$27,Endividamento!$AG$20:$DZ$20,0))</f>
        <v>0</v>
      </c>
      <c r="Q48" s="253">
        <f>INDEX(Endividamento!AT42:DZ42,MATCH(Passivos!$Q$27,Endividamento!$AG$20:$DZ$20,0))</f>
        <v>0</v>
      </c>
      <c r="R48" s="134" t="e">
        <f ca="1">SUMIF(Endividamento!$AG$20:$DZ$20,"&gt;"&amp;$Q$27,Endividamento!AT42:DZ42)+Endividamento!#REF!</f>
        <v>#REF!</v>
      </c>
      <c r="T48" s="125"/>
      <c r="U48" s="125"/>
      <c r="V48" s="137"/>
      <c r="W48" s="137"/>
      <c r="X48" s="137"/>
      <c r="Y48" s="137"/>
      <c r="Z48" s="137"/>
      <c r="AB48" s="125" t="str">
        <f>IF(Fornecedores!C41="","",Fornecedores!C41)</f>
        <v/>
      </c>
      <c r="AC48" s="125" t="str">
        <f>IF(Fornecedores!D41="","",Fornecedores!D41)</f>
        <v/>
      </c>
      <c r="AD48" s="125" t="str">
        <f>IF(Fornecedores!F41="","",Fornecedores!F41)</f>
        <v/>
      </c>
      <c r="AE48" s="163" t="str">
        <f>IF(Fornecedores!G41="","",Fornecedores!G41)</f>
        <v/>
      </c>
      <c r="AF48" s="146" t="str">
        <f>IF(Fornecedores!E41="","",Fornecedores!E41)</f>
        <v/>
      </c>
      <c r="AH48" s="147"/>
      <c r="AI48" s="148"/>
      <c r="AK48" s="169"/>
      <c r="AL48" s="169"/>
      <c r="AM48" s="169"/>
      <c r="AN48" s="169"/>
      <c r="AO48" s="169"/>
      <c r="AP48" s="169"/>
      <c r="AQ48" s="169"/>
      <c r="AR48" s="169"/>
      <c r="AS48" s="169"/>
      <c r="AT48" s="178"/>
      <c r="AU48" s="190" t="str">
        <f t="shared" si="5"/>
        <v>Soja Sequeiro</v>
      </c>
      <c r="AV48" s="169"/>
      <c r="AW48" s="193" t="str">
        <f t="shared" si="14"/>
        <v/>
      </c>
      <c r="AX48" s="197" t="str">
        <f>IF(AV48="","",AV48*(VLOOKUP((_xlfn.CONCAT(AU48,AN48)),'Cadastro de Itens'!$J$16:$M$37,4,0)))</f>
        <v/>
      </c>
      <c r="AY48" s="198">
        <f t="shared" si="6"/>
        <v>0</v>
      </c>
      <c r="AZ48" s="190" t="str">
        <f t="shared" si="7"/>
        <v>Milho Safrinha</v>
      </c>
      <c r="BA48" s="200"/>
      <c r="BB48" s="193" t="str">
        <f t="shared" si="8"/>
        <v/>
      </c>
      <c r="BC48" s="197" t="str">
        <f>IF(BA48="","",BA48*(VLOOKUP((_xlfn.CONCAT(AZ48,AN48)),'Cadastro de Itens'!$J$16:$M$37,4,0)))</f>
        <v/>
      </c>
      <c r="BD48" s="198">
        <f t="shared" si="9"/>
        <v>0</v>
      </c>
      <c r="BE48" s="190" t="str">
        <f t="shared" si="10"/>
        <v/>
      </c>
      <c r="BF48" s="171"/>
      <c r="BG48" s="193" t="str">
        <f t="shared" si="11"/>
        <v/>
      </c>
      <c r="BH48" s="197" t="str">
        <f>IF(BF48="","",BF48*(VLOOKUP((_xlfn.CONCAT(BE48,AN48)),'Cadastro de Itens'!$J$16:$M$37,4,0)))</f>
        <v/>
      </c>
      <c r="BI48" s="198">
        <f t="shared" si="12"/>
        <v>0</v>
      </c>
      <c r="BJ48" s="215">
        <f t="shared" si="13"/>
        <v>0</v>
      </c>
      <c r="BL48" s="147"/>
      <c r="BM48" s="158"/>
      <c r="BN48" s="212"/>
      <c r="BO48" s="212"/>
      <c r="BP48" s="212"/>
      <c r="BQ48" s="212"/>
      <c r="BR48" s="125"/>
      <c r="BT48" s="657"/>
      <c r="BU48" s="658"/>
      <c r="BV48" s="658"/>
      <c r="BW48" s="658"/>
      <c r="BX48" s="658"/>
      <c r="BY48" s="658"/>
      <c r="BZ48" s="658"/>
      <c r="CA48" s="658"/>
      <c r="CB48" s="658"/>
      <c r="CC48" s="658"/>
      <c r="CD48" s="658"/>
      <c r="CE48" s="658"/>
      <c r="CF48" s="659"/>
      <c r="CG48" s="21"/>
    </row>
    <row r="49" spans="2:85" ht="19.95" customHeight="1" x14ac:dyDescent="0.3">
      <c r="B49" s="39"/>
      <c r="C49" s="262">
        <f>Endividamento!C43</f>
        <v>0</v>
      </c>
      <c r="D49" s="262">
        <f>Endividamento!D43</f>
        <v>0</v>
      </c>
      <c r="E49" s="125"/>
      <c r="F49" s="125" t="s">
        <v>226</v>
      </c>
      <c r="G49" s="251">
        <f>Endividamento!R43</f>
        <v>0</v>
      </c>
      <c r="H49" s="251">
        <f>Endividamento!T43</f>
        <v>0</v>
      </c>
      <c r="I49" s="252">
        <f>Endividamento!V43</f>
        <v>0</v>
      </c>
      <c r="J49" s="253">
        <f>Endividamento!AD43</f>
        <v>0</v>
      </c>
      <c r="K49" s="253">
        <f>INDEX(Endividamento!AT43:DZ43,MATCH(Passivos!$K$27,Endividamento!$AG$20:$DZ$20,0))</f>
        <v>0</v>
      </c>
      <c r="L49" s="253">
        <f>INDEX(Endividamento!AT43:DZ43,MATCH(Passivos!$L$27,Endividamento!$AG$20:$DZ$20,0))</f>
        <v>0</v>
      </c>
      <c r="M49" s="253">
        <f>INDEX(Endividamento!AT43:DZ43,MATCH(Passivos!$M$27,Endividamento!$AG$20:$DZ$20,0))</f>
        <v>0</v>
      </c>
      <c r="N49" s="253">
        <f>INDEX(Endividamento!AT43:DZ43,MATCH(Passivos!$N$27,Endividamento!$AG$20:$DZ$20,0))</f>
        <v>0</v>
      </c>
      <c r="O49" s="253">
        <f>INDEX(Endividamento!AT43:DZ43,MATCH(Passivos!$O$27,Endividamento!$AG$20:$DZ$20,0))</f>
        <v>0</v>
      </c>
      <c r="P49" s="253">
        <f>INDEX(Endividamento!AT43:DZ43,MATCH(Passivos!$P$27,Endividamento!$AG$20:$DZ$20,0))</f>
        <v>0</v>
      </c>
      <c r="Q49" s="253">
        <f>INDEX(Endividamento!AT43:DZ43,MATCH(Passivos!$Q$27,Endividamento!$AG$20:$DZ$20,0))</f>
        <v>0</v>
      </c>
      <c r="R49" s="134" t="e">
        <f ca="1">SUMIF(Endividamento!$AG$20:$DZ$20,"&gt;"&amp;$Q$27,Endividamento!AT43:DZ43)+Endividamento!#REF!</f>
        <v>#REF!</v>
      </c>
      <c r="T49" s="125"/>
      <c r="U49" s="125"/>
      <c r="V49" s="137"/>
      <c r="W49" s="137"/>
      <c r="X49" s="137"/>
      <c r="Y49" s="137"/>
      <c r="Z49" s="137"/>
      <c r="AB49" s="125" t="str">
        <f>IF(Fornecedores!C42="","",Fornecedores!C42)</f>
        <v/>
      </c>
      <c r="AC49" s="125" t="str">
        <f>IF(Fornecedores!D42="","",Fornecedores!D42)</f>
        <v/>
      </c>
      <c r="AD49" s="125" t="str">
        <f>IF(Fornecedores!F42="","",Fornecedores!F42)</f>
        <v/>
      </c>
      <c r="AE49" s="163" t="str">
        <f>IF(Fornecedores!G42="","",Fornecedores!G42)</f>
        <v/>
      </c>
      <c r="AF49" s="146" t="str">
        <f>IF(Fornecedores!E42="","",Fornecedores!E42)</f>
        <v/>
      </c>
      <c r="AH49" s="147"/>
      <c r="AI49" s="148"/>
      <c r="AK49" s="169"/>
      <c r="AL49" s="169"/>
      <c r="AM49" s="169"/>
      <c r="AN49" s="169"/>
      <c r="AO49" s="169"/>
      <c r="AP49" s="169"/>
      <c r="AQ49" s="169"/>
      <c r="AR49" s="169"/>
      <c r="AS49" s="169"/>
      <c r="AT49" s="178"/>
      <c r="AU49" s="190" t="str">
        <f t="shared" si="5"/>
        <v>Soja Sequeiro</v>
      </c>
      <c r="AV49" s="169"/>
      <c r="AW49" s="193" t="str">
        <f t="shared" si="14"/>
        <v/>
      </c>
      <c r="AX49" s="197" t="str">
        <f>IF(AV49="","",AV49*(VLOOKUP((_xlfn.CONCAT(AU49,AN49)),'Cadastro de Itens'!$J$16:$M$37,4,0)))</f>
        <v/>
      </c>
      <c r="AY49" s="198">
        <f t="shared" si="6"/>
        <v>0</v>
      </c>
      <c r="AZ49" s="190" t="str">
        <f t="shared" si="7"/>
        <v>Milho Safrinha</v>
      </c>
      <c r="BA49" s="200"/>
      <c r="BB49" s="193" t="str">
        <f t="shared" si="8"/>
        <v/>
      </c>
      <c r="BC49" s="197" t="str">
        <f>IF(BA49="","",BA49*(VLOOKUP((_xlfn.CONCAT(AZ49,AN49)),'Cadastro de Itens'!$J$16:$M$37,4,0)))</f>
        <v/>
      </c>
      <c r="BD49" s="198">
        <f t="shared" si="9"/>
        <v>0</v>
      </c>
      <c r="BE49" s="190" t="str">
        <f t="shared" si="10"/>
        <v/>
      </c>
      <c r="BF49" s="171"/>
      <c r="BG49" s="193" t="str">
        <f t="shared" si="11"/>
        <v/>
      </c>
      <c r="BH49" s="197" t="str">
        <f>IF(BF49="","",BF49*(VLOOKUP((_xlfn.CONCAT(BE49,AN49)),'Cadastro de Itens'!$J$16:$M$37,4,0)))</f>
        <v/>
      </c>
      <c r="BI49" s="198">
        <f t="shared" si="12"/>
        <v>0</v>
      </c>
      <c r="BJ49" s="215">
        <f t="shared" si="13"/>
        <v>0</v>
      </c>
      <c r="BL49" s="147"/>
      <c r="BM49" s="158"/>
      <c r="BN49" s="212"/>
      <c r="BO49" s="212"/>
      <c r="BP49" s="212"/>
      <c r="BQ49" s="212"/>
      <c r="BR49" s="125"/>
      <c r="BT49" s="657"/>
      <c r="BU49" s="658"/>
      <c r="BV49" s="658"/>
      <c r="BW49" s="658"/>
      <c r="BX49" s="658"/>
      <c r="BY49" s="658"/>
      <c r="BZ49" s="658"/>
      <c r="CA49" s="658"/>
      <c r="CB49" s="658"/>
      <c r="CC49" s="658"/>
      <c r="CD49" s="658"/>
      <c r="CE49" s="658"/>
      <c r="CF49" s="659"/>
      <c r="CG49" s="21"/>
    </row>
    <row r="50" spans="2:85" ht="19.95" customHeight="1" x14ac:dyDescent="0.3">
      <c r="B50" s="39"/>
      <c r="C50" s="262">
        <f>Endividamento!C44</f>
        <v>0</v>
      </c>
      <c r="D50" s="262">
        <f>Endividamento!D44</f>
        <v>0</v>
      </c>
      <c r="E50" s="125"/>
      <c r="F50" s="125" t="s">
        <v>226</v>
      </c>
      <c r="G50" s="251">
        <f>Endividamento!R44</f>
        <v>0</v>
      </c>
      <c r="H50" s="251">
        <f>Endividamento!T44</f>
        <v>0</v>
      </c>
      <c r="I50" s="252">
        <f>Endividamento!V44</f>
        <v>0</v>
      </c>
      <c r="J50" s="253">
        <f>Endividamento!AD44</f>
        <v>0</v>
      </c>
      <c r="K50" s="253">
        <f>INDEX(Endividamento!AT44:DZ44,MATCH(Passivos!$K$27,Endividamento!$AG$20:$DZ$20,0))</f>
        <v>0</v>
      </c>
      <c r="L50" s="253">
        <f>INDEX(Endividamento!AT44:DZ44,MATCH(Passivos!$L$27,Endividamento!$AG$20:$DZ$20,0))</f>
        <v>0</v>
      </c>
      <c r="M50" s="253">
        <f>INDEX(Endividamento!AT44:DZ44,MATCH(Passivos!$M$27,Endividamento!$AG$20:$DZ$20,0))</f>
        <v>0</v>
      </c>
      <c r="N50" s="253">
        <f>INDEX(Endividamento!AT44:DZ44,MATCH(Passivos!$N$27,Endividamento!$AG$20:$DZ$20,0))</f>
        <v>0</v>
      </c>
      <c r="O50" s="253">
        <f>INDEX(Endividamento!AT44:DZ44,MATCH(Passivos!$O$27,Endividamento!$AG$20:$DZ$20,0))</f>
        <v>0</v>
      </c>
      <c r="P50" s="253">
        <f>INDEX(Endividamento!AT44:DZ44,MATCH(Passivos!$P$27,Endividamento!$AG$20:$DZ$20,0))</f>
        <v>0</v>
      </c>
      <c r="Q50" s="253">
        <f>INDEX(Endividamento!AT44:DZ44,MATCH(Passivos!$Q$27,Endividamento!$AG$20:$DZ$20,0))</f>
        <v>0</v>
      </c>
      <c r="R50" s="134" t="e">
        <f ca="1">SUMIF(Endividamento!$AG$20:$DZ$20,"&gt;"&amp;$Q$27,Endividamento!AT44:DZ44)+Endividamento!#REF!</f>
        <v>#REF!</v>
      </c>
      <c r="T50" s="125"/>
      <c r="U50" s="125"/>
      <c r="V50" s="137"/>
      <c r="W50" s="137"/>
      <c r="X50" s="137"/>
      <c r="Y50" s="137"/>
      <c r="Z50" s="137"/>
      <c r="AB50" s="125" t="str">
        <f>IF(Fornecedores!C43="","",Fornecedores!C43)</f>
        <v/>
      </c>
      <c r="AC50" s="125" t="str">
        <f>IF(Fornecedores!D43="","",Fornecedores!D43)</f>
        <v/>
      </c>
      <c r="AD50" s="125" t="str">
        <f>IF(Fornecedores!F43="","",Fornecedores!F43)</f>
        <v/>
      </c>
      <c r="AE50" s="163" t="str">
        <f>IF(Fornecedores!G43="","",Fornecedores!G43)</f>
        <v/>
      </c>
      <c r="AF50" s="146" t="str">
        <f>IF(Fornecedores!E43="","",Fornecedores!E43)</f>
        <v/>
      </c>
      <c r="AH50" s="147"/>
      <c r="AI50" s="148"/>
      <c r="AK50" s="169"/>
      <c r="AL50" s="169"/>
      <c r="AM50" s="169"/>
      <c r="AN50" s="169"/>
      <c r="AO50" s="169"/>
      <c r="AP50" s="169"/>
      <c r="AQ50" s="169"/>
      <c r="AR50" s="169"/>
      <c r="AS50" s="169"/>
      <c r="AT50" s="178"/>
      <c r="AU50" s="190" t="str">
        <f t="shared" si="5"/>
        <v>Soja Sequeiro</v>
      </c>
      <c r="AV50" s="169"/>
      <c r="AW50" s="193" t="str">
        <f t="shared" si="14"/>
        <v/>
      </c>
      <c r="AX50" s="197" t="str">
        <f>IF(AV50="","",AV50*(VLOOKUP((_xlfn.CONCAT(AU50,AN50)),'Cadastro de Itens'!$J$16:$M$37,4,0)))</f>
        <v/>
      </c>
      <c r="AY50" s="198">
        <f t="shared" si="6"/>
        <v>0</v>
      </c>
      <c r="AZ50" s="190" t="str">
        <f t="shared" si="7"/>
        <v>Milho Safrinha</v>
      </c>
      <c r="BA50" s="200"/>
      <c r="BB50" s="193" t="str">
        <f t="shared" si="8"/>
        <v/>
      </c>
      <c r="BC50" s="197" t="str">
        <f>IF(BA50="","",BA50*(VLOOKUP((_xlfn.CONCAT(AZ50,AN50)),'Cadastro de Itens'!$J$16:$M$37,4,0)))</f>
        <v/>
      </c>
      <c r="BD50" s="198">
        <f t="shared" si="9"/>
        <v>0</v>
      </c>
      <c r="BE50" s="190" t="str">
        <f t="shared" si="10"/>
        <v/>
      </c>
      <c r="BF50" s="171"/>
      <c r="BG50" s="193" t="str">
        <f t="shared" si="11"/>
        <v/>
      </c>
      <c r="BH50" s="197" t="str">
        <f>IF(BF50="","",BF50*(VLOOKUP((_xlfn.CONCAT(BE50,AN50)),'Cadastro de Itens'!$J$16:$M$37,4,0)))</f>
        <v/>
      </c>
      <c r="BI50" s="198">
        <f t="shared" si="12"/>
        <v>0</v>
      </c>
      <c r="BJ50" s="215">
        <f t="shared" si="13"/>
        <v>0</v>
      </c>
      <c r="BL50" s="147"/>
      <c r="BM50" s="158"/>
      <c r="BN50" s="212"/>
      <c r="BO50" s="212"/>
      <c r="BP50" s="212"/>
      <c r="BQ50" s="212"/>
      <c r="BR50" s="125"/>
      <c r="BT50" s="657"/>
      <c r="BU50" s="658"/>
      <c r="BV50" s="658"/>
      <c r="BW50" s="658"/>
      <c r="BX50" s="658"/>
      <c r="BY50" s="658"/>
      <c r="BZ50" s="658"/>
      <c r="CA50" s="658"/>
      <c r="CB50" s="658"/>
      <c r="CC50" s="658"/>
      <c r="CD50" s="658"/>
      <c r="CE50" s="658"/>
      <c r="CF50" s="659"/>
      <c r="CG50" s="21"/>
    </row>
    <row r="51" spans="2:85" ht="19.95" customHeight="1" x14ac:dyDescent="0.3">
      <c r="B51" s="39"/>
      <c r="C51" s="262">
        <f>Endividamento!C45</f>
        <v>0</v>
      </c>
      <c r="D51" s="262">
        <f>Endividamento!D45</f>
        <v>0</v>
      </c>
      <c r="E51" s="125"/>
      <c r="F51" s="125" t="s">
        <v>226</v>
      </c>
      <c r="G51" s="251">
        <f>Endividamento!R45</f>
        <v>0</v>
      </c>
      <c r="H51" s="251">
        <f>Endividamento!T45</f>
        <v>0</v>
      </c>
      <c r="I51" s="252">
        <f>Endividamento!V45</f>
        <v>0</v>
      </c>
      <c r="J51" s="253">
        <f>Endividamento!AD45</f>
        <v>0</v>
      </c>
      <c r="K51" s="253">
        <f>INDEX(Endividamento!AT45:DZ45,MATCH(Passivos!$K$27,Endividamento!$AG$20:$DZ$20,0))</f>
        <v>0</v>
      </c>
      <c r="L51" s="253">
        <f>INDEX(Endividamento!AT45:DZ45,MATCH(Passivos!$L$27,Endividamento!$AG$20:$DZ$20,0))</f>
        <v>0</v>
      </c>
      <c r="M51" s="253">
        <f>INDEX(Endividamento!AT45:DZ45,MATCH(Passivos!$M$27,Endividamento!$AG$20:$DZ$20,0))</f>
        <v>0</v>
      </c>
      <c r="N51" s="253">
        <f>INDEX(Endividamento!AT45:DZ45,MATCH(Passivos!$N$27,Endividamento!$AG$20:$DZ$20,0))</f>
        <v>0</v>
      </c>
      <c r="O51" s="253">
        <f>INDEX(Endividamento!AT45:DZ45,MATCH(Passivos!$O$27,Endividamento!$AG$20:$DZ$20,0))</f>
        <v>0</v>
      </c>
      <c r="P51" s="253">
        <f>INDEX(Endividamento!AT45:DZ45,MATCH(Passivos!$P$27,Endividamento!$AG$20:$DZ$20,0))</f>
        <v>0</v>
      </c>
      <c r="Q51" s="253">
        <f>INDEX(Endividamento!AT45:DZ45,MATCH(Passivos!$Q$27,Endividamento!$AG$20:$DZ$20,0))</f>
        <v>0</v>
      </c>
      <c r="R51" s="134" t="e">
        <f ca="1">SUMIF(Endividamento!$AG$20:$DZ$20,"&gt;"&amp;$Q$27,Endividamento!AT45:DZ45)+Endividamento!#REF!</f>
        <v>#REF!</v>
      </c>
      <c r="T51" s="125"/>
      <c r="U51" s="125"/>
      <c r="V51" s="137"/>
      <c r="W51" s="137"/>
      <c r="X51" s="137"/>
      <c r="Y51" s="137"/>
      <c r="Z51" s="137"/>
      <c r="AB51" s="125" t="str">
        <f>IF(Fornecedores!C44="","",Fornecedores!C44)</f>
        <v/>
      </c>
      <c r="AC51" s="125" t="str">
        <f>IF(Fornecedores!D44="","",Fornecedores!D44)</f>
        <v/>
      </c>
      <c r="AD51" s="125" t="str">
        <f>IF(Fornecedores!F44="","",Fornecedores!F44)</f>
        <v/>
      </c>
      <c r="AE51" s="163" t="str">
        <f>IF(Fornecedores!G44="","",Fornecedores!G44)</f>
        <v/>
      </c>
      <c r="AF51" s="146" t="str">
        <f>IF(Fornecedores!E44="","",Fornecedores!E44)</f>
        <v/>
      </c>
      <c r="AH51" s="147"/>
      <c r="AI51" s="148"/>
      <c r="AK51" s="169"/>
      <c r="AL51" s="169"/>
      <c r="AM51" s="169"/>
      <c r="AN51" s="169"/>
      <c r="AO51" s="169"/>
      <c r="AP51" s="169"/>
      <c r="AQ51" s="169"/>
      <c r="AR51" s="169"/>
      <c r="AS51" s="169"/>
      <c r="AT51" s="178"/>
      <c r="AU51" s="190" t="str">
        <f t="shared" si="5"/>
        <v>Soja Sequeiro</v>
      </c>
      <c r="AV51" s="169"/>
      <c r="AW51" s="193" t="str">
        <f t="shared" si="14"/>
        <v/>
      </c>
      <c r="AX51" s="197" t="str">
        <f>IF(AV51="","",AV51*(VLOOKUP((_xlfn.CONCAT(AU51,AN51)),'Cadastro de Itens'!$J$16:$M$37,4,0)))</f>
        <v/>
      </c>
      <c r="AY51" s="198">
        <f t="shared" si="6"/>
        <v>0</v>
      </c>
      <c r="AZ51" s="190" t="str">
        <f t="shared" si="7"/>
        <v>Milho Safrinha</v>
      </c>
      <c r="BA51" s="200"/>
      <c r="BB51" s="193" t="str">
        <f t="shared" si="8"/>
        <v/>
      </c>
      <c r="BC51" s="197" t="str">
        <f>IF(BA51="","",BA51*(VLOOKUP((_xlfn.CONCAT(AZ51,AN51)),'Cadastro de Itens'!$J$16:$M$37,4,0)))</f>
        <v/>
      </c>
      <c r="BD51" s="198">
        <f t="shared" si="9"/>
        <v>0</v>
      </c>
      <c r="BE51" s="190" t="str">
        <f t="shared" si="10"/>
        <v/>
      </c>
      <c r="BF51" s="171"/>
      <c r="BG51" s="193" t="str">
        <f t="shared" si="11"/>
        <v/>
      </c>
      <c r="BH51" s="197" t="str">
        <f>IF(BF51="","",BF51*(VLOOKUP((_xlfn.CONCAT(BE51,AN51)),'Cadastro de Itens'!$J$16:$M$37,4,0)))</f>
        <v/>
      </c>
      <c r="BI51" s="198">
        <f t="shared" si="12"/>
        <v>0</v>
      </c>
      <c r="BJ51" s="215">
        <f t="shared" si="13"/>
        <v>0</v>
      </c>
      <c r="BL51" s="147"/>
      <c r="BM51" s="158"/>
      <c r="BN51" s="212"/>
      <c r="BO51" s="212"/>
      <c r="BP51" s="212"/>
      <c r="BQ51" s="212"/>
      <c r="BR51" s="125"/>
      <c r="BT51" s="657"/>
      <c r="BU51" s="658"/>
      <c r="BV51" s="658"/>
      <c r="BW51" s="658"/>
      <c r="BX51" s="658"/>
      <c r="BY51" s="658"/>
      <c r="BZ51" s="658"/>
      <c r="CA51" s="658"/>
      <c r="CB51" s="658"/>
      <c r="CC51" s="658"/>
      <c r="CD51" s="658"/>
      <c r="CE51" s="658"/>
      <c r="CF51" s="659"/>
      <c r="CG51" s="21"/>
    </row>
    <row r="52" spans="2:85" ht="19.95" customHeight="1" x14ac:dyDescent="0.3">
      <c r="B52" s="39"/>
      <c r="C52" s="262">
        <f>Endividamento!C46</f>
        <v>0</v>
      </c>
      <c r="D52" s="262">
        <f>Endividamento!D46</f>
        <v>0</v>
      </c>
      <c r="E52" s="125"/>
      <c r="F52" s="125" t="s">
        <v>226</v>
      </c>
      <c r="G52" s="251">
        <f>Endividamento!R46</f>
        <v>0</v>
      </c>
      <c r="H52" s="251">
        <f>Endividamento!T46</f>
        <v>0</v>
      </c>
      <c r="I52" s="252">
        <f>Endividamento!V46</f>
        <v>0</v>
      </c>
      <c r="J52" s="253">
        <f>Endividamento!AD46</f>
        <v>0</v>
      </c>
      <c r="K52" s="253">
        <f>INDEX(Endividamento!AT46:DZ46,MATCH(Passivos!$K$27,Endividamento!$AG$20:$DZ$20,0))</f>
        <v>0</v>
      </c>
      <c r="L52" s="253">
        <f>INDEX(Endividamento!AT46:DZ46,MATCH(Passivos!$L$27,Endividamento!$AG$20:$DZ$20,0))</f>
        <v>0</v>
      </c>
      <c r="M52" s="253">
        <f>INDEX(Endividamento!AT46:DZ46,MATCH(Passivos!$M$27,Endividamento!$AG$20:$DZ$20,0))</f>
        <v>0</v>
      </c>
      <c r="N52" s="253">
        <f>INDEX(Endividamento!AT46:DZ46,MATCH(Passivos!$N$27,Endividamento!$AG$20:$DZ$20,0))</f>
        <v>0</v>
      </c>
      <c r="O52" s="253">
        <f>INDEX(Endividamento!AT46:DZ46,MATCH(Passivos!$O$27,Endividamento!$AG$20:$DZ$20,0))</f>
        <v>0</v>
      </c>
      <c r="P52" s="253">
        <f>INDEX(Endividamento!AT46:DZ46,MATCH(Passivos!$P$27,Endividamento!$AG$20:$DZ$20,0))</f>
        <v>0</v>
      </c>
      <c r="Q52" s="253">
        <f>INDEX(Endividamento!AT46:DZ46,MATCH(Passivos!$Q$27,Endividamento!$AG$20:$DZ$20,0))</f>
        <v>0</v>
      </c>
      <c r="R52" s="134" t="e">
        <f ca="1">SUMIF(Endividamento!$AG$20:$DZ$20,"&gt;"&amp;$Q$27,Endividamento!AT46:DZ46)+Endividamento!#REF!</f>
        <v>#REF!</v>
      </c>
      <c r="T52" s="125"/>
      <c r="U52" s="125"/>
      <c r="V52" s="137"/>
      <c r="W52" s="137"/>
      <c r="X52" s="137"/>
      <c r="Y52" s="137"/>
      <c r="Z52" s="137"/>
      <c r="AB52" s="125" t="str">
        <f>IF(Fornecedores!C45="","",Fornecedores!C45)</f>
        <v/>
      </c>
      <c r="AC52" s="125" t="str">
        <f>IF(Fornecedores!D45="","",Fornecedores!D45)</f>
        <v/>
      </c>
      <c r="AD52" s="125" t="str">
        <f>IF(Fornecedores!F45="","",Fornecedores!F45)</f>
        <v/>
      </c>
      <c r="AE52" s="163" t="str">
        <f>IF(Fornecedores!G45="","",Fornecedores!G45)</f>
        <v/>
      </c>
      <c r="AF52" s="146" t="str">
        <f>IF(Fornecedores!E45="","",Fornecedores!E45)</f>
        <v/>
      </c>
      <c r="AH52" s="147"/>
      <c r="AI52" s="148"/>
      <c r="AK52" s="169"/>
      <c r="AL52" s="169"/>
      <c r="AM52" s="169"/>
      <c r="AN52" s="169"/>
      <c r="AO52" s="169"/>
      <c r="AP52" s="169"/>
      <c r="AQ52" s="169"/>
      <c r="AR52" s="169"/>
      <c r="AS52" s="169"/>
      <c r="AT52" s="178"/>
      <c r="AU52" s="190" t="str">
        <f t="shared" si="5"/>
        <v>Soja Sequeiro</v>
      </c>
      <c r="AV52" s="169"/>
      <c r="AW52" s="193" t="str">
        <f t="shared" si="14"/>
        <v/>
      </c>
      <c r="AX52" s="197" t="str">
        <f>IF(AV52="","",AV52*(VLOOKUP((_xlfn.CONCAT(AU52,AN52)),'Cadastro de Itens'!$J$16:$M$37,4,0)))</f>
        <v/>
      </c>
      <c r="AY52" s="198">
        <f t="shared" si="6"/>
        <v>0</v>
      </c>
      <c r="AZ52" s="190" t="str">
        <f t="shared" si="7"/>
        <v>Milho Safrinha</v>
      </c>
      <c r="BA52" s="200"/>
      <c r="BB52" s="193" t="str">
        <f t="shared" si="8"/>
        <v/>
      </c>
      <c r="BC52" s="197" t="str">
        <f>IF(BA52="","",BA52*(VLOOKUP((_xlfn.CONCAT(AZ52,AN52)),'Cadastro de Itens'!$J$16:$M$37,4,0)))</f>
        <v/>
      </c>
      <c r="BD52" s="198">
        <f t="shared" si="9"/>
        <v>0</v>
      </c>
      <c r="BE52" s="190" t="str">
        <f t="shared" si="10"/>
        <v/>
      </c>
      <c r="BF52" s="171"/>
      <c r="BG52" s="193" t="str">
        <f t="shared" si="11"/>
        <v/>
      </c>
      <c r="BH52" s="197" t="str">
        <f>IF(BF52="","",BF52*(VLOOKUP((_xlfn.CONCAT(BE52,AN52)),'Cadastro de Itens'!$J$16:$M$37,4,0)))</f>
        <v/>
      </c>
      <c r="BI52" s="198">
        <f t="shared" si="12"/>
        <v>0</v>
      </c>
      <c r="BJ52" s="215">
        <f t="shared" si="13"/>
        <v>0</v>
      </c>
      <c r="BL52" s="147"/>
      <c r="BM52" s="158"/>
      <c r="BN52" s="212"/>
      <c r="BO52" s="212"/>
      <c r="BP52" s="212"/>
      <c r="BQ52" s="212"/>
      <c r="BR52" s="125"/>
      <c r="BT52" s="657"/>
      <c r="BU52" s="658"/>
      <c r="BV52" s="658"/>
      <c r="BW52" s="658"/>
      <c r="BX52" s="658"/>
      <c r="BY52" s="658"/>
      <c r="BZ52" s="658"/>
      <c r="CA52" s="658"/>
      <c r="CB52" s="658"/>
      <c r="CC52" s="658"/>
      <c r="CD52" s="658"/>
      <c r="CE52" s="658"/>
      <c r="CF52" s="659"/>
      <c r="CG52" s="21"/>
    </row>
    <row r="53" spans="2:85" ht="19.95" customHeight="1" x14ac:dyDescent="0.3">
      <c r="B53" s="39"/>
      <c r="C53" s="262">
        <f>Endividamento!C47</f>
        <v>0</v>
      </c>
      <c r="D53" s="262">
        <f>Endividamento!D47</f>
        <v>0</v>
      </c>
      <c r="E53" s="125"/>
      <c r="F53" s="125" t="s">
        <v>226</v>
      </c>
      <c r="G53" s="251">
        <f>Endividamento!R47</f>
        <v>0</v>
      </c>
      <c r="H53" s="251">
        <f>Endividamento!T47</f>
        <v>0</v>
      </c>
      <c r="I53" s="252">
        <f>Endividamento!V47</f>
        <v>0</v>
      </c>
      <c r="J53" s="253">
        <f>Endividamento!AD47</f>
        <v>0</v>
      </c>
      <c r="K53" s="253">
        <f>INDEX(Endividamento!AT47:DZ47,MATCH(Passivos!$K$27,Endividamento!$AG$20:$DZ$20,0))</f>
        <v>0</v>
      </c>
      <c r="L53" s="253">
        <f>INDEX(Endividamento!AT47:DZ47,MATCH(Passivos!$L$27,Endividamento!$AG$20:$DZ$20,0))</f>
        <v>0</v>
      </c>
      <c r="M53" s="253">
        <f>INDEX(Endividamento!AT47:DZ47,MATCH(Passivos!$M$27,Endividamento!$AG$20:$DZ$20,0))</f>
        <v>0</v>
      </c>
      <c r="N53" s="253">
        <f>INDEX(Endividamento!AT47:DZ47,MATCH(Passivos!$N$27,Endividamento!$AG$20:$DZ$20,0))</f>
        <v>0</v>
      </c>
      <c r="O53" s="253">
        <f>INDEX(Endividamento!AT47:DZ47,MATCH(Passivos!$O$27,Endividamento!$AG$20:$DZ$20,0))</f>
        <v>0</v>
      </c>
      <c r="P53" s="253">
        <f>INDEX(Endividamento!AT47:DZ47,MATCH(Passivos!$P$27,Endividamento!$AG$20:$DZ$20,0))</f>
        <v>0</v>
      </c>
      <c r="Q53" s="253">
        <f>INDEX(Endividamento!AT47:DZ47,MATCH(Passivos!$Q$27,Endividamento!$AG$20:$DZ$20,0))</f>
        <v>0</v>
      </c>
      <c r="R53" s="134" t="e">
        <f ca="1">SUMIF(Endividamento!$AG$20:$DZ$20,"&gt;"&amp;$Q$27,Endividamento!AT47:DZ47)+Endividamento!#REF!</f>
        <v>#REF!</v>
      </c>
      <c r="T53" s="125"/>
      <c r="U53" s="125"/>
      <c r="V53" s="137"/>
      <c r="W53" s="137"/>
      <c r="X53" s="137"/>
      <c r="Y53" s="137"/>
      <c r="Z53" s="137"/>
      <c r="AB53" s="125" t="str">
        <f>IF(Fornecedores!C46="","",Fornecedores!C46)</f>
        <v/>
      </c>
      <c r="AC53" s="125" t="str">
        <f>IF(Fornecedores!D46="","",Fornecedores!D46)</f>
        <v/>
      </c>
      <c r="AD53" s="125" t="str">
        <f>IF(Fornecedores!F46="","",Fornecedores!F46)</f>
        <v/>
      </c>
      <c r="AE53" s="163" t="str">
        <f>IF(Fornecedores!G46="","",Fornecedores!G46)</f>
        <v/>
      </c>
      <c r="AF53" s="146" t="str">
        <f>IF(Fornecedores!E46="","",Fornecedores!E46)</f>
        <v/>
      </c>
      <c r="AH53" s="147"/>
      <c r="AI53" s="148"/>
      <c r="AK53" s="169"/>
      <c r="AL53" s="169"/>
      <c r="AM53" s="169"/>
      <c r="AN53" s="169"/>
      <c r="AO53" s="169"/>
      <c r="AP53" s="169"/>
      <c r="AQ53" s="169"/>
      <c r="AR53" s="169"/>
      <c r="AS53" s="169"/>
      <c r="AT53" s="178"/>
      <c r="AU53" s="190" t="str">
        <f t="shared" si="5"/>
        <v>Soja Sequeiro</v>
      </c>
      <c r="AV53" s="169"/>
      <c r="AW53" s="193" t="str">
        <f t="shared" si="14"/>
        <v/>
      </c>
      <c r="AX53" s="197" t="str">
        <f>IF(AV53="","",AV53*(VLOOKUP((_xlfn.CONCAT(AU53,AN53)),'Cadastro de Itens'!$J$16:$M$37,4,0)))</f>
        <v/>
      </c>
      <c r="AY53" s="198">
        <f t="shared" si="6"/>
        <v>0</v>
      </c>
      <c r="AZ53" s="190" t="str">
        <f t="shared" si="7"/>
        <v>Milho Safrinha</v>
      </c>
      <c r="BA53" s="200"/>
      <c r="BB53" s="193" t="str">
        <f t="shared" si="8"/>
        <v/>
      </c>
      <c r="BC53" s="197" t="str">
        <f>IF(BA53="","",BA53*(VLOOKUP((_xlfn.CONCAT(AZ53,AN53)),'Cadastro de Itens'!$J$16:$M$37,4,0)))</f>
        <v/>
      </c>
      <c r="BD53" s="198">
        <f t="shared" si="9"/>
        <v>0</v>
      </c>
      <c r="BE53" s="190" t="str">
        <f t="shared" si="10"/>
        <v/>
      </c>
      <c r="BF53" s="171"/>
      <c r="BG53" s="193" t="str">
        <f t="shared" si="11"/>
        <v/>
      </c>
      <c r="BH53" s="197" t="str">
        <f>IF(BF53="","",BF53*(VLOOKUP((_xlfn.CONCAT(BE53,AN53)),'Cadastro de Itens'!$J$16:$M$37,4,0)))</f>
        <v/>
      </c>
      <c r="BI53" s="198">
        <f t="shared" si="12"/>
        <v>0</v>
      </c>
      <c r="BJ53" s="215">
        <f t="shared" si="13"/>
        <v>0</v>
      </c>
      <c r="BL53" s="147"/>
      <c r="BM53" s="158"/>
      <c r="BN53" s="212"/>
      <c r="BO53" s="212"/>
      <c r="BP53" s="212"/>
      <c r="BQ53" s="212"/>
      <c r="BR53" s="125"/>
      <c r="BT53" s="657"/>
      <c r="BU53" s="658"/>
      <c r="BV53" s="658"/>
      <c r="BW53" s="658"/>
      <c r="BX53" s="658"/>
      <c r="BY53" s="658"/>
      <c r="BZ53" s="658"/>
      <c r="CA53" s="658"/>
      <c r="CB53" s="658"/>
      <c r="CC53" s="658"/>
      <c r="CD53" s="658"/>
      <c r="CE53" s="658"/>
      <c r="CF53" s="659"/>
      <c r="CG53" s="21"/>
    </row>
    <row r="54" spans="2:85" ht="19.95" customHeight="1" x14ac:dyDescent="0.3">
      <c r="B54" s="39"/>
      <c r="C54" s="262">
        <f>Endividamento!C48</f>
        <v>0</v>
      </c>
      <c r="D54" s="262">
        <f>Endividamento!D48</f>
        <v>0</v>
      </c>
      <c r="E54" s="125"/>
      <c r="F54" s="125" t="s">
        <v>226</v>
      </c>
      <c r="G54" s="251">
        <f>Endividamento!R48</f>
        <v>0</v>
      </c>
      <c r="H54" s="251">
        <f>Endividamento!T48</f>
        <v>0</v>
      </c>
      <c r="I54" s="252">
        <f>Endividamento!V48</f>
        <v>0</v>
      </c>
      <c r="J54" s="253">
        <f>Endividamento!AD48</f>
        <v>0</v>
      </c>
      <c r="K54" s="253">
        <f>INDEX(Endividamento!AT48:DZ48,MATCH(Passivos!$K$27,Endividamento!$AG$20:$DZ$20,0))</f>
        <v>0</v>
      </c>
      <c r="L54" s="253">
        <f>INDEX(Endividamento!AT48:DZ48,MATCH(Passivos!$L$27,Endividamento!$AG$20:$DZ$20,0))</f>
        <v>0</v>
      </c>
      <c r="M54" s="253">
        <f>INDEX(Endividamento!AT48:DZ48,MATCH(Passivos!$M$27,Endividamento!$AG$20:$DZ$20,0))</f>
        <v>0</v>
      </c>
      <c r="N54" s="253">
        <f>INDEX(Endividamento!AT48:DZ48,MATCH(Passivos!$N$27,Endividamento!$AG$20:$DZ$20,0))</f>
        <v>0</v>
      </c>
      <c r="O54" s="253">
        <f>INDEX(Endividamento!AT48:DZ48,MATCH(Passivos!$O$27,Endividamento!$AG$20:$DZ$20,0))</f>
        <v>0</v>
      </c>
      <c r="P54" s="253">
        <f>INDEX(Endividamento!AT48:DZ48,MATCH(Passivos!$P$27,Endividamento!$AG$20:$DZ$20,0))</f>
        <v>0</v>
      </c>
      <c r="Q54" s="253">
        <f>INDEX(Endividamento!AT48:DZ48,MATCH(Passivos!$Q$27,Endividamento!$AG$20:$DZ$20,0))</f>
        <v>0</v>
      </c>
      <c r="R54" s="134" t="e">
        <f ca="1">SUMIF(Endividamento!$AG$20:$DZ$20,"&gt;"&amp;$Q$27,Endividamento!AT48:DZ48)+Endividamento!#REF!</f>
        <v>#REF!</v>
      </c>
      <c r="T54" s="125"/>
      <c r="U54" s="125"/>
      <c r="V54" s="137"/>
      <c r="W54" s="137"/>
      <c r="X54" s="137"/>
      <c r="Y54" s="137"/>
      <c r="Z54" s="137"/>
      <c r="AB54" s="125" t="str">
        <f>IF(Fornecedores!C47="","",Fornecedores!C47)</f>
        <v/>
      </c>
      <c r="AC54" s="125" t="str">
        <f>IF(Fornecedores!D47="","",Fornecedores!D47)</f>
        <v/>
      </c>
      <c r="AD54" s="125" t="str">
        <f>IF(Fornecedores!F47="","",Fornecedores!F47)</f>
        <v/>
      </c>
      <c r="AE54" s="163" t="str">
        <f>IF(Fornecedores!G47="","",Fornecedores!G47)</f>
        <v/>
      </c>
      <c r="AF54" s="146" t="str">
        <f>IF(Fornecedores!E47="","",Fornecedores!E47)</f>
        <v/>
      </c>
      <c r="AH54" s="147"/>
      <c r="AI54" s="148"/>
      <c r="AK54" s="169"/>
      <c r="AL54" s="169"/>
      <c r="AM54" s="169"/>
      <c r="AN54" s="169"/>
      <c r="AO54" s="169"/>
      <c r="AP54" s="169"/>
      <c r="AQ54" s="169"/>
      <c r="AR54" s="169"/>
      <c r="AS54" s="169"/>
      <c r="AT54" s="178"/>
      <c r="AU54" s="190" t="str">
        <f t="shared" si="5"/>
        <v>Soja Sequeiro</v>
      </c>
      <c r="AV54" s="169"/>
      <c r="AW54" s="193" t="str">
        <f t="shared" si="14"/>
        <v/>
      </c>
      <c r="AX54" s="197" t="str">
        <f>IF(AV54="","",AV54*(VLOOKUP((_xlfn.CONCAT(AU54,AN54)),'Cadastro de Itens'!$J$16:$M$37,4,0)))</f>
        <v/>
      </c>
      <c r="AY54" s="198">
        <f t="shared" si="6"/>
        <v>0</v>
      </c>
      <c r="AZ54" s="190" t="str">
        <f t="shared" si="7"/>
        <v>Milho Safrinha</v>
      </c>
      <c r="BA54" s="200"/>
      <c r="BB54" s="193" t="str">
        <f t="shared" si="8"/>
        <v/>
      </c>
      <c r="BC54" s="197" t="str">
        <f>IF(BA54="","",BA54*(VLOOKUP((_xlfn.CONCAT(AZ54,AN54)),'Cadastro de Itens'!$J$16:$M$37,4,0)))</f>
        <v/>
      </c>
      <c r="BD54" s="198">
        <f t="shared" si="9"/>
        <v>0</v>
      </c>
      <c r="BE54" s="190" t="str">
        <f t="shared" si="10"/>
        <v/>
      </c>
      <c r="BF54" s="171"/>
      <c r="BG54" s="193" t="str">
        <f t="shared" si="11"/>
        <v/>
      </c>
      <c r="BH54" s="197" t="str">
        <f>IF(BF54="","",BF54*(VLOOKUP((_xlfn.CONCAT(BE54,AN54)),'Cadastro de Itens'!$J$16:$M$37,4,0)))</f>
        <v/>
      </c>
      <c r="BI54" s="198">
        <f t="shared" si="12"/>
        <v>0</v>
      </c>
      <c r="BJ54" s="215">
        <f t="shared" si="13"/>
        <v>0</v>
      </c>
      <c r="BL54" s="147"/>
      <c r="BM54" s="158"/>
      <c r="BN54" s="212"/>
      <c r="BO54" s="212"/>
      <c r="BP54" s="212"/>
      <c r="BQ54" s="212"/>
      <c r="BR54" s="125"/>
      <c r="BT54" s="657"/>
      <c r="BU54" s="658"/>
      <c r="BV54" s="658"/>
      <c r="BW54" s="658"/>
      <c r="BX54" s="658"/>
      <c r="BY54" s="658"/>
      <c r="BZ54" s="658"/>
      <c r="CA54" s="658"/>
      <c r="CB54" s="658"/>
      <c r="CC54" s="658"/>
      <c r="CD54" s="658"/>
      <c r="CE54" s="658"/>
      <c r="CF54" s="659"/>
      <c r="CG54" s="21"/>
    </row>
    <row r="55" spans="2:85" ht="19.95" customHeight="1" x14ac:dyDescent="0.3">
      <c r="B55" s="39"/>
      <c r="C55" s="262">
        <f>Endividamento!C49</f>
        <v>0</v>
      </c>
      <c r="D55" s="262">
        <f>Endividamento!D49</f>
        <v>0</v>
      </c>
      <c r="E55" s="125"/>
      <c r="F55" s="125" t="s">
        <v>226</v>
      </c>
      <c r="G55" s="251">
        <f>Endividamento!R49</f>
        <v>0</v>
      </c>
      <c r="H55" s="251">
        <f>Endividamento!T49</f>
        <v>0</v>
      </c>
      <c r="I55" s="252">
        <f>Endividamento!V49</f>
        <v>0</v>
      </c>
      <c r="J55" s="253">
        <f>Endividamento!AD49</f>
        <v>0</v>
      </c>
      <c r="K55" s="253">
        <f>INDEX(Endividamento!AT49:DZ49,MATCH(Passivos!$K$27,Endividamento!$AG$20:$DZ$20,0))</f>
        <v>0</v>
      </c>
      <c r="L55" s="253">
        <f>INDEX(Endividamento!AT49:DZ49,MATCH(Passivos!$L$27,Endividamento!$AG$20:$DZ$20,0))</f>
        <v>0</v>
      </c>
      <c r="M55" s="253">
        <f>INDEX(Endividamento!AT49:DZ49,MATCH(Passivos!$M$27,Endividamento!$AG$20:$DZ$20,0))</f>
        <v>0</v>
      </c>
      <c r="N55" s="253">
        <f>INDEX(Endividamento!AT49:DZ49,MATCH(Passivos!$N$27,Endividamento!$AG$20:$DZ$20,0))</f>
        <v>0</v>
      </c>
      <c r="O55" s="253">
        <f>INDEX(Endividamento!AT49:DZ49,MATCH(Passivos!$O$27,Endividamento!$AG$20:$DZ$20,0))</f>
        <v>0</v>
      </c>
      <c r="P55" s="253">
        <f>INDEX(Endividamento!AT49:DZ49,MATCH(Passivos!$P$27,Endividamento!$AG$20:$DZ$20,0))</f>
        <v>0</v>
      </c>
      <c r="Q55" s="253">
        <f>INDEX(Endividamento!AT49:DZ49,MATCH(Passivos!$Q$27,Endividamento!$AG$20:$DZ$20,0))</f>
        <v>0</v>
      </c>
      <c r="R55" s="134" t="e">
        <f ca="1">SUMIF(Endividamento!$AG$20:$DZ$20,"&gt;"&amp;$Q$27,Endividamento!AT49:DZ49)+Endividamento!#REF!</f>
        <v>#REF!</v>
      </c>
      <c r="T55" s="125"/>
      <c r="U55" s="125"/>
      <c r="V55" s="137"/>
      <c r="W55" s="137"/>
      <c r="X55" s="137"/>
      <c r="Y55" s="137"/>
      <c r="Z55" s="137"/>
      <c r="AB55" s="125" t="str">
        <f>IF(Fornecedores!C48="","",Fornecedores!C48)</f>
        <v/>
      </c>
      <c r="AC55" s="125" t="str">
        <f>IF(Fornecedores!D48="","",Fornecedores!D48)</f>
        <v/>
      </c>
      <c r="AD55" s="125" t="str">
        <f>IF(Fornecedores!F48="","",Fornecedores!F48)</f>
        <v/>
      </c>
      <c r="AE55" s="163" t="str">
        <f>IF(Fornecedores!G48="","",Fornecedores!G48)</f>
        <v/>
      </c>
      <c r="AF55" s="146" t="str">
        <f>IF(Fornecedores!E48="","",Fornecedores!E48)</f>
        <v/>
      </c>
      <c r="AH55" s="147"/>
      <c r="AI55" s="148"/>
      <c r="AK55" s="169"/>
      <c r="AL55" s="169"/>
      <c r="AM55" s="169"/>
      <c r="AN55" s="169"/>
      <c r="AO55" s="169"/>
      <c r="AP55" s="169"/>
      <c r="AQ55" s="169"/>
      <c r="AR55" s="169"/>
      <c r="AS55" s="169"/>
      <c r="AT55" s="178"/>
      <c r="AU55" s="190" t="str">
        <f t="shared" si="5"/>
        <v>Soja Sequeiro</v>
      </c>
      <c r="AV55" s="169"/>
      <c r="AW55" s="193" t="str">
        <f t="shared" si="14"/>
        <v/>
      </c>
      <c r="AX55" s="197" t="str">
        <f>IF(AV55="","",AV55*(VLOOKUP((_xlfn.CONCAT(AU55,AN55)),'Cadastro de Itens'!$J$16:$M$37,4,0)))</f>
        <v/>
      </c>
      <c r="AY55" s="198">
        <f t="shared" si="6"/>
        <v>0</v>
      </c>
      <c r="AZ55" s="190" t="str">
        <f t="shared" si="7"/>
        <v>Milho Safrinha</v>
      </c>
      <c r="BA55" s="200"/>
      <c r="BB55" s="193" t="str">
        <f t="shared" si="8"/>
        <v/>
      </c>
      <c r="BC55" s="197" t="str">
        <f>IF(BA55="","",BA55*(VLOOKUP((_xlfn.CONCAT(AZ55,AN55)),'Cadastro de Itens'!$J$16:$M$37,4,0)))</f>
        <v/>
      </c>
      <c r="BD55" s="198">
        <f t="shared" si="9"/>
        <v>0</v>
      </c>
      <c r="BE55" s="190" t="str">
        <f t="shared" si="10"/>
        <v/>
      </c>
      <c r="BF55" s="171"/>
      <c r="BG55" s="193" t="str">
        <f t="shared" si="11"/>
        <v/>
      </c>
      <c r="BH55" s="197" t="str">
        <f>IF(BF55="","",BF55*(VLOOKUP((_xlfn.CONCAT(BE55,AN55)),'Cadastro de Itens'!$J$16:$M$37,4,0)))</f>
        <v/>
      </c>
      <c r="BI55" s="198">
        <f t="shared" si="12"/>
        <v>0</v>
      </c>
      <c r="BJ55" s="215">
        <f t="shared" si="13"/>
        <v>0</v>
      </c>
      <c r="BL55" s="147"/>
      <c r="BM55" s="158"/>
      <c r="BN55" s="212"/>
      <c r="BO55" s="212"/>
      <c r="BP55" s="212"/>
      <c r="BQ55" s="212"/>
      <c r="BR55" s="125"/>
      <c r="BT55" s="657"/>
      <c r="BU55" s="658"/>
      <c r="BV55" s="658"/>
      <c r="BW55" s="658"/>
      <c r="BX55" s="658"/>
      <c r="BY55" s="658"/>
      <c r="BZ55" s="658"/>
      <c r="CA55" s="658"/>
      <c r="CB55" s="658"/>
      <c r="CC55" s="658"/>
      <c r="CD55" s="658"/>
      <c r="CE55" s="658"/>
      <c r="CF55" s="659"/>
      <c r="CG55" s="21"/>
    </row>
    <row r="56" spans="2:85" ht="18" customHeight="1" x14ac:dyDescent="0.3">
      <c r="B56" s="39"/>
      <c r="C56" s="262">
        <f>Endividamento!C50</f>
        <v>0</v>
      </c>
      <c r="D56" s="262">
        <f>Endividamento!D50</f>
        <v>0</v>
      </c>
      <c r="E56" s="125"/>
      <c r="F56" s="125" t="s">
        <v>226</v>
      </c>
      <c r="G56" s="251">
        <f>Endividamento!R50</f>
        <v>0</v>
      </c>
      <c r="H56" s="251">
        <f>Endividamento!T50</f>
        <v>0</v>
      </c>
      <c r="I56" s="252">
        <f>Endividamento!V50</f>
        <v>0</v>
      </c>
      <c r="J56" s="253">
        <f>Endividamento!AD50</f>
        <v>0</v>
      </c>
      <c r="K56" s="253">
        <f>INDEX(Endividamento!AT50:DZ50,MATCH(Passivos!$K$27,Endividamento!$AG$20:$DZ$20,0))</f>
        <v>0</v>
      </c>
      <c r="L56" s="253">
        <f>INDEX(Endividamento!AT50:DZ50,MATCH(Passivos!$L$27,Endividamento!$AG$20:$DZ$20,0))</f>
        <v>0</v>
      </c>
      <c r="M56" s="253">
        <f>INDEX(Endividamento!AT50:DZ50,MATCH(Passivos!$M$27,Endividamento!$AG$20:$DZ$20,0))</f>
        <v>0</v>
      </c>
      <c r="N56" s="253">
        <f>INDEX(Endividamento!AT50:DZ50,MATCH(Passivos!$N$27,Endividamento!$AG$20:$DZ$20,0))</f>
        <v>0</v>
      </c>
      <c r="O56" s="253">
        <f>INDEX(Endividamento!AT50:DZ50,MATCH(Passivos!$O$27,Endividamento!$AG$20:$DZ$20,0))</f>
        <v>0</v>
      </c>
      <c r="P56" s="253">
        <f>INDEX(Endividamento!AT50:DZ50,MATCH(Passivos!$P$27,Endividamento!$AG$20:$DZ$20,0))</f>
        <v>0</v>
      </c>
      <c r="Q56" s="253">
        <f>INDEX(Endividamento!AT50:DZ50,MATCH(Passivos!$Q$27,Endividamento!$AG$20:$DZ$20,0))</f>
        <v>0</v>
      </c>
      <c r="R56" s="134" t="e">
        <f ca="1">SUMIF(Endividamento!$AG$20:$DZ$20,"&gt;"&amp;$Q$27,Endividamento!AT50:DZ50)+Endividamento!#REF!</f>
        <v>#REF!</v>
      </c>
      <c r="T56" s="125"/>
      <c r="U56" s="125"/>
      <c r="V56" s="137"/>
      <c r="W56" s="137"/>
      <c r="X56" s="137"/>
      <c r="Y56" s="137"/>
      <c r="Z56" s="137"/>
      <c r="AB56" s="125" t="str">
        <f>IF(Fornecedores!C49="","",Fornecedores!C49)</f>
        <v/>
      </c>
      <c r="AC56" s="125" t="str">
        <f>IF(Fornecedores!D49="","",Fornecedores!D49)</f>
        <v/>
      </c>
      <c r="AD56" s="125" t="str">
        <f>IF(Fornecedores!F49="","",Fornecedores!F49)</f>
        <v/>
      </c>
      <c r="AE56" s="163" t="str">
        <f>IF(Fornecedores!G49="","",Fornecedores!G49)</f>
        <v/>
      </c>
      <c r="AF56" s="146" t="str">
        <f>IF(Fornecedores!E49="","",Fornecedores!E49)</f>
        <v/>
      </c>
      <c r="AH56" s="147"/>
      <c r="AI56" s="148"/>
      <c r="AK56" s="169"/>
      <c r="AL56" s="169"/>
      <c r="AM56" s="169"/>
      <c r="AN56" s="169"/>
      <c r="AO56" s="169"/>
      <c r="AP56" s="169"/>
      <c r="AQ56" s="169"/>
      <c r="AR56" s="169"/>
      <c r="AS56" s="169"/>
      <c r="AT56" s="178"/>
      <c r="AU56" s="190" t="str">
        <f t="shared" si="5"/>
        <v>Soja Sequeiro</v>
      </c>
      <c r="AV56" s="169"/>
      <c r="AW56" s="193" t="str">
        <f t="shared" si="14"/>
        <v/>
      </c>
      <c r="AX56" s="197" t="str">
        <f>IF(AV56="","",AV56*(VLOOKUP((_xlfn.CONCAT(AU56,AN56)),'Cadastro de Itens'!$J$16:$M$37,4,0)))</f>
        <v/>
      </c>
      <c r="AY56" s="198">
        <f t="shared" si="6"/>
        <v>0</v>
      </c>
      <c r="AZ56" s="190" t="str">
        <f t="shared" si="7"/>
        <v>Milho Safrinha</v>
      </c>
      <c r="BA56" s="200"/>
      <c r="BB56" s="193" t="str">
        <f t="shared" si="8"/>
        <v/>
      </c>
      <c r="BC56" s="197" t="str">
        <f>IF(BA56="","",BA56*(VLOOKUP((_xlfn.CONCAT(AZ56,AN56)),'Cadastro de Itens'!$J$16:$M$37,4,0)))</f>
        <v/>
      </c>
      <c r="BD56" s="198">
        <f t="shared" si="9"/>
        <v>0</v>
      </c>
      <c r="BE56" s="190" t="str">
        <f t="shared" si="10"/>
        <v/>
      </c>
      <c r="BF56" s="171"/>
      <c r="BG56" s="193" t="str">
        <f t="shared" si="11"/>
        <v/>
      </c>
      <c r="BH56" s="197" t="str">
        <f>IF(BF56="","",BF56*(VLOOKUP((_xlfn.CONCAT(BE56,AN56)),'Cadastro de Itens'!$J$16:$M$37,4,0)))</f>
        <v/>
      </c>
      <c r="BI56" s="198">
        <f t="shared" si="12"/>
        <v>0</v>
      </c>
      <c r="BJ56" s="215">
        <f t="shared" si="13"/>
        <v>0</v>
      </c>
      <c r="BL56" s="147"/>
      <c r="BM56" s="158"/>
      <c r="BN56" s="212"/>
      <c r="BO56" s="212"/>
      <c r="BP56" s="212"/>
      <c r="BQ56" s="212"/>
      <c r="BR56" s="125"/>
      <c r="BT56" s="657"/>
      <c r="BU56" s="658"/>
      <c r="BV56" s="658"/>
      <c r="BW56" s="658"/>
      <c r="BX56" s="658"/>
      <c r="BY56" s="658"/>
      <c r="BZ56" s="658"/>
      <c r="CA56" s="658"/>
      <c r="CB56" s="658"/>
      <c r="CC56" s="658"/>
      <c r="CD56" s="658"/>
      <c r="CE56" s="658"/>
      <c r="CF56" s="659"/>
      <c r="CG56" s="21"/>
    </row>
    <row r="57" spans="2:85" ht="18" customHeight="1" x14ac:dyDescent="0.3">
      <c r="B57" s="39"/>
      <c r="C57" s="262">
        <f>Endividamento!C51</f>
        <v>0</v>
      </c>
      <c r="D57" s="262">
        <f>Endividamento!D51</f>
        <v>0</v>
      </c>
      <c r="E57" s="125"/>
      <c r="F57" s="125" t="s">
        <v>226</v>
      </c>
      <c r="G57" s="251">
        <f>Endividamento!R51</f>
        <v>0</v>
      </c>
      <c r="H57" s="251">
        <f>Endividamento!T51</f>
        <v>0</v>
      </c>
      <c r="I57" s="252">
        <f>Endividamento!V51</f>
        <v>0</v>
      </c>
      <c r="J57" s="253">
        <f>Endividamento!AD51</f>
        <v>0</v>
      </c>
      <c r="K57" s="253">
        <f>INDEX(Endividamento!AT51:DZ51,MATCH(Passivos!$K$27,Endividamento!$AG$20:$DZ$20,0))</f>
        <v>0</v>
      </c>
      <c r="L57" s="253">
        <f>INDEX(Endividamento!AT51:DZ51,MATCH(Passivos!$L$27,Endividamento!$AG$20:$DZ$20,0))</f>
        <v>0</v>
      </c>
      <c r="M57" s="253">
        <f>INDEX(Endividamento!AT51:DZ51,MATCH(Passivos!$M$27,Endividamento!$AG$20:$DZ$20,0))</f>
        <v>0</v>
      </c>
      <c r="N57" s="253">
        <f>INDEX(Endividamento!AT51:DZ51,MATCH(Passivos!$N$27,Endividamento!$AG$20:$DZ$20,0))</f>
        <v>0</v>
      </c>
      <c r="O57" s="253">
        <f>INDEX(Endividamento!AT51:DZ51,MATCH(Passivos!$O$27,Endividamento!$AG$20:$DZ$20,0))</f>
        <v>0</v>
      </c>
      <c r="P57" s="253">
        <f>INDEX(Endividamento!AT51:DZ51,MATCH(Passivos!$P$27,Endividamento!$AG$20:$DZ$20,0))</f>
        <v>0</v>
      </c>
      <c r="Q57" s="253">
        <f>INDEX(Endividamento!AT51:DZ51,MATCH(Passivos!$Q$27,Endividamento!$AG$20:$DZ$20,0))</f>
        <v>0</v>
      </c>
      <c r="R57" s="134" t="e">
        <f ca="1">SUMIF(Endividamento!$AG$20:$DZ$20,"&gt;"&amp;$Q$27,Endividamento!AT51:DZ51)+Endividamento!#REF!</f>
        <v>#REF!</v>
      </c>
      <c r="T57" s="125"/>
      <c r="U57" s="125"/>
      <c r="V57" s="137"/>
      <c r="W57" s="137"/>
      <c r="X57" s="137"/>
      <c r="Y57" s="137"/>
      <c r="Z57" s="137"/>
      <c r="AB57" s="125" t="str">
        <f>IF(Fornecedores!C50="","",Fornecedores!C50)</f>
        <v/>
      </c>
      <c r="AC57" s="125" t="str">
        <f>IF(Fornecedores!D50="","",Fornecedores!D50)</f>
        <v/>
      </c>
      <c r="AD57" s="125" t="str">
        <f>IF(Fornecedores!F50="","",Fornecedores!F50)</f>
        <v/>
      </c>
      <c r="AE57" s="163" t="str">
        <f>IF(Fornecedores!G50="","",Fornecedores!G50)</f>
        <v/>
      </c>
      <c r="AF57" s="146" t="str">
        <f>IF(Fornecedores!E50="","",Fornecedores!E50)</f>
        <v/>
      </c>
      <c r="AH57" s="147"/>
      <c r="AI57" s="148"/>
      <c r="AK57" s="169"/>
      <c r="AL57" s="169"/>
      <c r="AM57" s="169"/>
      <c r="AN57" s="169"/>
      <c r="AO57" s="169"/>
      <c r="AP57" s="169"/>
      <c r="AQ57" s="169"/>
      <c r="AR57" s="169"/>
      <c r="AS57" s="169"/>
      <c r="AT57" s="178"/>
      <c r="AU57" s="190" t="str">
        <f t="shared" si="5"/>
        <v>Soja Sequeiro</v>
      </c>
      <c r="AV57" s="169"/>
      <c r="AW57" s="193" t="str">
        <f t="shared" si="14"/>
        <v/>
      </c>
      <c r="AX57" s="197" t="str">
        <f>IF(AV57="","",AV57*(VLOOKUP((_xlfn.CONCAT(AU57,AN57)),'Cadastro de Itens'!$J$16:$M$37,4,0)))</f>
        <v/>
      </c>
      <c r="AY57" s="198">
        <f t="shared" si="6"/>
        <v>0</v>
      </c>
      <c r="AZ57" s="190" t="str">
        <f t="shared" si="7"/>
        <v>Milho Safrinha</v>
      </c>
      <c r="BA57" s="200"/>
      <c r="BB57" s="193" t="str">
        <f t="shared" si="8"/>
        <v/>
      </c>
      <c r="BC57" s="197" t="str">
        <f>IF(BA57="","",BA57*(VLOOKUP((_xlfn.CONCAT(AZ57,AN57)),'Cadastro de Itens'!$J$16:$M$37,4,0)))</f>
        <v/>
      </c>
      <c r="BD57" s="198">
        <f t="shared" si="9"/>
        <v>0</v>
      </c>
      <c r="BE57" s="190" t="str">
        <f t="shared" si="10"/>
        <v/>
      </c>
      <c r="BF57" s="171"/>
      <c r="BG57" s="193" t="str">
        <f t="shared" si="11"/>
        <v/>
      </c>
      <c r="BH57" s="197" t="str">
        <f>IF(BF57="","",BF57*(VLOOKUP((_xlfn.CONCAT(BE57,AN57)),'Cadastro de Itens'!$J$16:$M$37,4,0)))</f>
        <v/>
      </c>
      <c r="BI57" s="198">
        <f t="shared" si="12"/>
        <v>0</v>
      </c>
      <c r="BJ57" s="215">
        <f t="shared" si="13"/>
        <v>0</v>
      </c>
      <c r="BL57" s="147"/>
      <c r="BM57" s="158"/>
      <c r="BN57" s="212"/>
      <c r="BO57" s="212"/>
      <c r="BP57" s="212"/>
      <c r="BQ57" s="212"/>
      <c r="BR57" s="125"/>
      <c r="BT57" s="657"/>
      <c r="BU57" s="658"/>
      <c r="BV57" s="658"/>
      <c r="BW57" s="658"/>
      <c r="BX57" s="658"/>
      <c r="BY57" s="658"/>
      <c r="BZ57" s="658"/>
      <c r="CA57" s="658"/>
      <c r="CB57" s="658"/>
      <c r="CC57" s="658"/>
      <c r="CD57" s="658"/>
      <c r="CE57" s="658"/>
      <c r="CF57" s="659"/>
      <c r="CG57" s="21"/>
    </row>
    <row r="58" spans="2:85" ht="18" customHeight="1" x14ac:dyDescent="0.3">
      <c r="B58" s="39"/>
      <c r="C58" s="262">
        <f>Endividamento!C52</f>
        <v>0</v>
      </c>
      <c r="D58" s="262">
        <f>Endividamento!D52</f>
        <v>0</v>
      </c>
      <c r="E58" s="125"/>
      <c r="F58" s="125" t="s">
        <v>226</v>
      </c>
      <c r="G58" s="251">
        <f>Endividamento!R52</f>
        <v>0</v>
      </c>
      <c r="H58" s="251">
        <f>Endividamento!T52</f>
        <v>0</v>
      </c>
      <c r="I58" s="252">
        <f>Endividamento!V52</f>
        <v>0</v>
      </c>
      <c r="J58" s="253">
        <f>Endividamento!AD52</f>
        <v>0</v>
      </c>
      <c r="K58" s="253">
        <f>INDEX(Endividamento!AT52:DZ52,MATCH(Passivos!$K$27,Endividamento!$AG$20:$DZ$20,0))</f>
        <v>0</v>
      </c>
      <c r="L58" s="253">
        <f>INDEX(Endividamento!AT52:DZ52,MATCH(Passivos!$L$27,Endividamento!$AG$20:$DZ$20,0))</f>
        <v>0</v>
      </c>
      <c r="M58" s="253">
        <f>INDEX(Endividamento!AT52:DZ52,MATCH(Passivos!$M$27,Endividamento!$AG$20:$DZ$20,0))</f>
        <v>0</v>
      </c>
      <c r="N58" s="253">
        <f>INDEX(Endividamento!AT52:DZ52,MATCH(Passivos!$N$27,Endividamento!$AG$20:$DZ$20,0))</f>
        <v>0</v>
      </c>
      <c r="O58" s="253">
        <f>INDEX(Endividamento!AT52:DZ52,MATCH(Passivos!$O$27,Endividamento!$AG$20:$DZ$20,0))</f>
        <v>0</v>
      </c>
      <c r="P58" s="253">
        <f>INDEX(Endividamento!AT52:DZ52,MATCH(Passivos!$P$27,Endividamento!$AG$20:$DZ$20,0))</f>
        <v>0</v>
      </c>
      <c r="Q58" s="253">
        <f>INDEX(Endividamento!AT52:DZ52,MATCH(Passivos!$Q$27,Endividamento!$AG$20:$DZ$20,0))</f>
        <v>0</v>
      </c>
      <c r="R58" s="134" t="e">
        <f ca="1">SUMIF(Endividamento!$AG$20:$DZ$20,"&gt;"&amp;$Q$27,Endividamento!AT52:DZ52)+Endividamento!#REF!</f>
        <v>#REF!</v>
      </c>
      <c r="T58" s="125"/>
      <c r="U58" s="125"/>
      <c r="V58" s="137"/>
      <c r="W58" s="137"/>
      <c r="X58" s="137"/>
      <c r="Y58" s="137"/>
      <c r="Z58" s="137"/>
      <c r="AA58" s="66"/>
      <c r="AB58" s="125" t="str">
        <f>IF(Fornecedores!C51="","",Fornecedores!C51)</f>
        <v/>
      </c>
      <c r="AC58" s="125" t="str">
        <f>IF(Fornecedores!D51="","",Fornecedores!D51)</f>
        <v/>
      </c>
      <c r="AD58" s="125" t="str">
        <f>IF(Fornecedores!F51="","",Fornecedores!F51)</f>
        <v/>
      </c>
      <c r="AE58" s="163" t="str">
        <f>IF(Fornecedores!G51="","",Fornecedores!G51)</f>
        <v/>
      </c>
      <c r="AF58" s="146" t="str">
        <f>IF(Fornecedores!E51="","",Fornecedores!E51)</f>
        <v/>
      </c>
      <c r="AG58" s="66"/>
      <c r="AH58" s="147"/>
      <c r="AI58" s="148"/>
      <c r="AJ58" s="66"/>
      <c r="AK58" s="169"/>
      <c r="AL58" s="169"/>
      <c r="AM58" s="169"/>
      <c r="AN58" s="169"/>
      <c r="AO58" s="169"/>
      <c r="AP58" s="169"/>
      <c r="AQ58" s="169"/>
      <c r="AR58" s="169"/>
      <c r="AS58" s="169"/>
      <c r="AT58" s="178"/>
      <c r="AU58" s="190" t="str">
        <f t="shared" si="5"/>
        <v>Soja Sequeiro</v>
      </c>
      <c r="AV58" s="169"/>
      <c r="AW58" s="193" t="str">
        <f t="shared" si="14"/>
        <v/>
      </c>
      <c r="AX58" s="197" t="str">
        <f>IF(AV58="","",AV58*(VLOOKUP((_xlfn.CONCAT(AU58,AN58)),'Cadastro de Itens'!$J$16:$M$37,4,0)))</f>
        <v/>
      </c>
      <c r="AY58" s="198">
        <f t="shared" si="6"/>
        <v>0</v>
      </c>
      <c r="AZ58" s="190" t="str">
        <f t="shared" si="7"/>
        <v>Milho Safrinha</v>
      </c>
      <c r="BA58" s="200"/>
      <c r="BB58" s="193" t="str">
        <f t="shared" si="8"/>
        <v/>
      </c>
      <c r="BC58" s="197" t="str">
        <f>IF(BA58="","",BA58*(VLOOKUP((_xlfn.CONCAT(AZ58,AN58)),'Cadastro de Itens'!$J$16:$M$37,4,0)))</f>
        <v/>
      </c>
      <c r="BD58" s="198">
        <f t="shared" si="9"/>
        <v>0</v>
      </c>
      <c r="BE58" s="190" t="str">
        <f t="shared" si="10"/>
        <v/>
      </c>
      <c r="BF58" s="171"/>
      <c r="BG58" s="193" t="str">
        <f t="shared" si="11"/>
        <v/>
      </c>
      <c r="BH58" s="197" t="str">
        <f>IF(BF58="","",BF58*(VLOOKUP((_xlfn.CONCAT(BE58,AN58)),'Cadastro de Itens'!$J$16:$M$37,4,0)))</f>
        <v/>
      </c>
      <c r="BI58" s="198">
        <f t="shared" si="12"/>
        <v>0</v>
      </c>
      <c r="BJ58" s="215">
        <f t="shared" si="13"/>
        <v>0</v>
      </c>
      <c r="BL58" s="147"/>
      <c r="BM58" s="158"/>
      <c r="BN58" s="212"/>
      <c r="BO58" s="212"/>
      <c r="BP58" s="212"/>
      <c r="BQ58" s="212"/>
      <c r="BR58" s="125"/>
      <c r="BT58" s="657"/>
      <c r="BU58" s="658"/>
      <c r="BV58" s="658"/>
      <c r="BW58" s="658"/>
      <c r="BX58" s="658"/>
      <c r="BY58" s="658"/>
      <c r="BZ58" s="658"/>
      <c r="CA58" s="658"/>
      <c r="CB58" s="658"/>
      <c r="CC58" s="658"/>
      <c r="CD58" s="658"/>
      <c r="CE58" s="658"/>
      <c r="CF58" s="659"/>
      <c r="CG58" s="21"/>
    </row>
    <row r="59" spans="2:85" ht="18" customHeight="1" x14ac:dyDescent="0.3">
      <c r="B59" s="39"/>
      <c r="C59" s="262">
        <f>Endividamento!C53</f>
        <v>0</v>
      </c>
      <c r="D59" s="262">
        <f>Endividamento!D53</f>
        <v>0</v>
      </c>
      <c r="E59" s="125"/>
      <c r="F59" s="125" t="s">
        <v>226</v>
      </c>
      <c r="G59" s="251">
        <f>Endividamento!R53</f>
        <v>0</v>
      </c>
      <c r="H59" s="251">
        <f>Endividamento!T53</f>
        <v>0</v>
      </c>
      <c r="I59" s="252">
        <f>Endividamento!V53</f>
        <v>0</v>
      </c>
      <c r="J59" s="253">
        <f>Endividamento!AD53</f>
        <v>0</v>
      </c>
      <c r="K59" s="253">
        <f>INDEX(Endividamento!AT53:DZ53,MATCH(Passivos!$K$27,Endividamento!$AG$20:$DZ$20,0))</f>
        <v>0</v>
      </c>
      <c r="L59" s="253">
        <f>INDEX(Endividamento!AT53:DZ53,MATCH(Passivos!$L$27,Endividamento!$AG$20:$DZ$20,0))</f>
        <v>0</v>
      </c>
      <c r="M59" s="253">
        <f>INDEX(Endividamento!AT53:DZ53,MATCH(Passivos!$M$27,Endividamento!$AG$20:$DZ$20,0))</f>
        <v>0</v>
      </c>
      <c r="N59" s="253">
        <f>INDEX(Endividamento!AT53:DZ53,MATCH(Passivos!$N$27,Endividamento!$AG$20:$DZ$20,0))</f>
        <v>0</v>
      </c>
      <c r="O59" s="253">
        <f>INDEX(Endividamento!AT53:DZ53,MATCH(Passivos!$O$27,Endividamento!$AG$20:$DZ$20,0))</f>
        <v>0</v>
      </c>
      <c r="P59" s="253">
        <f>INDEX(Endividamento!AT53:DZ53,MATCH(Passivos!$P$27,Endividamento!$AG$20:$DZ$20,0))</f>
        <v>0</v>
      </c>
      <c r="Q59" s="253">
        <f>INDEX(Endividamento!AT53:DZ53,MATCH(Passivos!$Q$27,Endividamento!$AG$20:$DZ$20,0))</f>
        <v>0</v>
      </c>
      <c r="R59" s="134" t="e">
        <f ca="1">SUMIF(Endividamento!$AG$20:$DZ$20,"&gt;"&amp;$Q$27,Endividamento!AT53:DZ53)+Endividamento!#REF!</f>
        <v>#REF!</v>
      </c>
      <c r="T59" s="125"/>
      <c r="U59" s="125"/>
      <c r="V59" s="137"/>
      <c r="W59" s="137"/>
      <c r="X59" s="137"/>
      <c r="Y59" s="137"/>
      <c r="Z59" s="137"/>
      <c r="AA59" s="66"/>
      <c r="AB59" s="125" t="str">
        <f>IF(Fornecedores!C52="","",Fornecedores!C52)</f>
        <v/>
      </c>
      <c r="AC59" s="125" t="str">
        <f>IF(Fornecedores!D52="","",Fornecedores!D52)</f>
        <v/>
      </c>
      <c r="AD59" s="125" t="str">
        <f>IF(Fornecedores!F52="","",Fornecedores!F52)</f>
        <v/>
      </c>
      <c r="AE59" s="163" t="str">
        <f>IF(Fornecedores!G52="","",Fornecedores!G52)</f>
        <v/>
      </c>
      <c r="AF59" s="146" t="str">
        <f>IF(Fornecedores!E52="","",Fornecedores!E52)</f>
        <v/>
      </c>
      <c r="AG59" s="66"/>
      <c r="AH59" s="147"/>
      <c r="AI59" s="148"/>
      <c r="AJ59" s="66"/>
      <c r="AK59" s="169"/>
      <c r="AL59" s="169"/>
      <c r="AM59" s="169"/>
      <c r="AN59" s="169"/>
      <c r="AO59" s="169"/>
      <c r="AP59" s="169"/>
      <c r="AQ59" s="169"/>
      <c r="AR59" s="169"/>
      <c r="AS59" s="169"/>
      <c r="AT59" s="178"/>
      <c r="AU59" s="190" t="str">
        <f t="shared" si="5"/>
        <v>Soja Sequeiro</v>
      </c>
      <c r="AV59" s="169"/>
      <c r="AW59" s="193" t="str">
        <f t="shared" si="14"/>
        <v/>
      </c>
      <c r="AX59" s="197" t="str">
        <f>IF(AV59="","",AV59*(VLOOKUP((_xlfn.CONCAT(AU59,AN59)),'Cadastro de Itens'!$J$16:$M$37,4,0)))</f>
        <v/>
      </c>
      <c r="AY59" s="198">
        <f t="shared" si="6"/>
        <v>0</v>
      </c>
      <c r="AZ59" s="190" t="str">
        <f t="shared" si="7"/>
        <v>Milho Safrinha</v>
      </c>
      <c r="BA59" s="200"/>
      <c r="BB59" s="193" t="str">
        <f t="shared" si="8"/>
        <v/>
      </c>
      <c r="BC59" s="197" t="str">
        <f>IF(BA59="","",BA59*(VLOOKUP((_xlfn.CONCAT(AZ59,AN59)),'Cadastro de Itens'!$J$16:$M$37,4,0)))</f>
        <v/>
      </c>
      <c r="BD59" s="198">
        <f t="shared" si="9"/>
        <v>0</v>
      </c>
      <c r="BE59" s="190" t="str">
        <f t="shared" si="10"/>
        <v/>
      </c>
      <c r="BF59" s="171"/>
      <c r="BG59" s="193" t="str">
        <f t="shared" si="11"/>
        <v/>
      </c>
      <c r="BH59" s="197" t="str">
        <f>IF(BF59="","",BF59*(VLOOKUP((_xlfn.CONCAT(BE59,AN59)),'Cadastro de Itens'!$J$16:$M$37,4,0)))</f>
        <v/>
      </c>
      <c r="BI59" s="198">
        <f t="shared" si="12"/>
        <v>0</v>
      </c>
      <c r="BJ59" s="215">
        <f t="shared" si="13"/>
        <v>0</v>
      </c>
      <c r="BL59" s="147"/>
      <c r="BM59" s="158"/>
      <c r="BN59" s="212"/>
      <c r="BO59" s="212"/>
      <c r="BP59" s="212"/>
      <c r="BQ59" s="212"/>
      <c r="BR59" s="125"/>
      <c r="BT59" s="657"/>
      <c r="BU59" s="658"/>
      <c r="BV59" s="658"/>
      <c r="BW59" s="658"/>
      <c r="BX59" s="658"/>
      <c r="BY59" s="658"/>
      <c r="BZ59" s="658"/>
      <c r="CA59" s="658"/>
      <c r="CB59" s="658"/>
      <c r="CC59" s="658"/>
      <c r="CD59" s="658"/>
      <c r="CE59" s="658"/>
      <c r="CF59" s="659"/>
      <c r="CG59" s="21"/>
    </row>
    <row r="60" spans="2:85" ht="18" customHeight="1" x14ac:dyDescent="0.3">
      <c r="B60" s="39"/>
      <c r="C60" s="262">
        <f>Endividamento!C54</f>
        <v>0</v>
      </c>
      <c r="D60" s="262">
        <f>Endividamento!D54</f>
        <v>0</v>
      </c>
      <c r="E60" s="125"/>
      <c r="F60" s="125" t="s">
        <v>226</v>
      </c>
      <c r="G60" s="251">
        <f>Endividamento!R54</f>
        <v>0</v>
      </c>
      <c r="H60" s="251">
        <f>Endividamento!T54</f>
        <v>0</v>
      </c>
      <c r="I60" s="252">
        <f>Endividamento!V54</f>
        <v>0</v>
      </c>
      <c r="J60" s="253">
        <f>Endividamento!AD54</f>
        <v>0</v>
      </c>
      <c r="K60" s="253">
        <f>INDEX(Endividamento!AT54:DZ54,MATCH(Passivos!$K$27,Endividamento!$AG$20:$DZ$20,0))</f>
        <v>0</v>
      </c>
      <c r="L60" s="253">
        <f>INDEX(Endividamento!AT54:DZ54,MATCH(Passivos!$L$27,Endividamento!$AG$20:$DZ$20,0))</f>
        <v>0</v>
      </c>
      <c r="M60" s="253">
        <f>INDEX(Endividamento!AT54:DZ54,MATCH(Passivos!$M$27,Endividamento!$AG$20:$DZ$20,0))</f>
        <v>0</v>
      </c>
      <c r="N60" s="253">
        <f>INDEX(Endividamento!AT54:DZ54,MATCH(Passivos!$N$27,Endividamento!$AG$20:$DZ$20,0))</f>
        <v>0</v>
      </c>
      <c r="O60" s="253">
        <f>INDEX(Endividamento!AT54:DZ54,MATCH(Passivos!$O$27,Endividamento!$AG$20:$DZ$20,0))</f>
        <v>0</v>
      </c>
      <c r="P60" s="253">
        <f>INDEX(Endividamento!AT54:DZ54,MATCH(Passivos!$P$27,Endividamento!$AG$20:$DZ$20,0))</f>
        <v>0</v>
      </c>
      <c r="Q60" s="253">
        <f>INDEX(Endividamento!AT54:DZ54,MATCH(Passivos!$Q$27,Endividamento!$AG$20:$DZ$20,0))</f>
        <v>0</v>
      </c>
      <c r="R60" s="134" t="e">
        <f ca="1">SUMIF(Endividamento!$AG$20:$DZ$20,"&gt;"&amp;$Q$27,Endividamento!AT54:DZ54)+Endividamento!#REF!</f>
        <v>#REF!</v>
      </c>
      <c r="T60" s="125"/>
      <c r="U60" s="125"/>
      <c r="V60" s="137"/>
      <c r="W60" s="137"/>
      <c r="X60" s="137"/>
      <c r="Y60" s="137"/>
      <c r="Z60" s="137"/>
      <c r="AA60" s="66"/>
      <c r="AB60" s="125" t="str">
        <f>IF(Fornecedores!C53="","",Fornecedores!C53)</f>
        <v/>
      </c>
      <c r="AC60" s="125" t="str">
        <f>IF(Fornecedores!D53="","",Fornecedores!D53)</f>
        <v/>
      </c>
      <c r="AD60" s="125" t="str">
        <f>IF(Fornecedores!F53="","",Fornecedores!F53)</f>
        <v/>
      </c>
      <c r="AE60" s="163" t="str">
        <f>IF(Fornecedores!G53="","",Fornecedores!G53)</f>
        <v/>
      </c>
      <c r="AF60" s="146" t="str">
        <f>IF(Fornecedores!E53="","",Fornecedores!E53)</f>
        <v/>
      </c>
      <c r="AG60" s="66"/>
      <c r="AH60" s="147"/>
      <c r="AI60" s="148"/>
      <c r="AJ60" s="66"/>
      <c r="AK60" s="169"/>
      <c r="AL60" s="169"/>
      <c r="AM60" s="169"/>
      <c r="AN60" s="169"/>
      <c r="AO60" s="169"/>
      <c r="AP60" s="169"/>
      <c r="AQ60" s="169"/>
      <c r="AR60" s="169"/>
      <c r="AS60" s="169"/>
      <c r="AT60" s="178"/>
      <c r="AU60" s="190" t="str">
        <f t="shared" si="5"/>
        <v>Soja Sequeiro</v>
      </c>
      <c r="AV60" s="169"/>
      <c r="AW60" s="193" t="str">
        <f t="shared" si="14"/>
        <v/>
      </c>
      <c r="AX60" s="197" t="str">
        <f>IF(AV60="","",AV60*(VLOOKUP((_xlfn.CONCAT(AU60,AN60)),'Cadastro de Itens'!$J$16:$M$37,4,0)))</f>
        <v/>
      </c>
      <c r="AY60" s="198">
        <f t="shared" si="6"/>
        <v>0</v>
      </c>
      <c r="AZ60" s="190" t="str">
        <f t="shared" si="7"/>
        <v>Milho Safrinha</v>
      </c>
      <c r="BA60" s="200"/>
      <c r="BB60" s="193" t="str">
        <f t="shared" si="8"/>
        <v/>
      </c>
      <c r="BC60" s="197" t="str">
        <f>IF(BA60="","",BA60*(VLOOKUP((_xlfn.CONCAT(AZ60,AN60)),'Cadastro de Itens'!$J$16:$M$37,4,0)))</f>
        <v/>
      </c>
      <c r="BD60" s="198">
        <f t="shared" si="9"/>
        <v>0</v>
      </c>
      <c r="BE60" s="190" t="str">
        <f t="shared" si="10"/>
        <v/>
      </c>
      <c r="BF60" s="171"/>
      <c r="BG60" s="193" t="str">
        <f t="shared" si="11"/>
        <v/>
      </c>
      <c r="BH60" s="197" t="str">
        <f>IF(BF60="","",BF60*(VLOOKUP((_xlfn.CONCAT(BE60,AN60)),'Cadastro de Itens'!$J$16:$M$37,4,0)))</f>
        <v/>
      </c>
      <c r="BI60" s="198">
        <f t="shared" si="12"/>
        <v>0</v>
      </c>
      <c r="BJ60" s="215">
        <f t="shared" si="13"/>
        <v>0</v>
      </c>
      <c r="BL60" s="147"/>
      <c r="BM60" s="158"/>
      <c r="BN60" s="212"/>
      <c r="BO60" s="212"/>
      <c r="BP60" s="212"/>
      <c r="BQ60" s="212"/>
      <c r="BR60" s="125"/>
      <c r="BT60" s="657"/>
      <c r="BU60" s="658"/>
      <c r="BV60" s="658"/>
      <c r="BW60" s="658"/>
      <c r="BX60" s="658"/>
      <c r="BY60" s="658"/>
      <c r="BZ60" s="658"/>
      <c r="CA60" s="658"/>
      <c r="CB60" s="658"/>
      <c r="CC60" s="658"/>
      <c r="CD60" s="658"/>
      <c r="CE60" s="658"/>
      <c r="CF60" s="659"/>
      <c r="CG60" s="21"/>
    </row>
    <row r="61" spans="2:85" ht="18" customHeight="1" x14ac:dyDescent="0.3">
      <c r="B61" s="39"/>
      <c r="C61" s="262">
        <f>Endividamento!C55</f>
        <v>0</v>
      </c>
      <c r="D61" s="262">
        <f>Endividamento!D55</f>
        <v>0</v>
      </c>
      <c r="E61" s="125"/>
      <c r="F61" s="125" t="s">
        <v>226</v>
      </c>
      <c r="G61" s="251">
        <f>Endividamento!R55</f>
        <v>0</v>
      </c>
      <c r="H61" s="251">
        <f>Endividamento!T55</f>
        <v>0</v>
      </c>
      <c r="I61" s="252">
        <f>Endividamento!V55</f>
        <v>0</v>
      </c>
      <c r="J61" s="253">
        <f>Endividamento!AD55</f>
        <v>0</v>
      </c>
      <c r="K61" s="253">
        <f>INDEX(Endividamento!AT55:DZ55,MATCH(Passivos!$K$27,Endividamento!$AG$20:$DZ$20,0))</f>
        <v>0</v>
      </c>
      <c r="L61" s="253">
        <f>INDEX(Endividamento!AT55:DZ55,MATCH(Passivos!$L$27,Endividamento!$AG$20:$DZ$20,0))</f>
        <v>0</v>
      </c>
      <c r="M61" s="253">
        <f>INDEX(Endividamento!AT55:DZ55,MATCH(Passivos!$M$27,Endividamento!$AG$20:$DZ$20,0))</f>
        <v>0</v>
      </c>
      <c r="N61" s="253">
        <f>INDEX(Endividamento!AT55:DZ55,MATCH(Passivos!$N$27,Endividamento!$AG$20:$DZ$20,0))</f>
        <v>0</v>
      </c>
      <c r="O61" s="253">
        <f>INDEX(Endividamento!AT55:DZ55,MATCH(Passivos!$O$27,Endividamento!$AG$20:$DZ$20,0))</f>
        <v>0</v>
      </c>
      <c r="P61" s="253">
        <f>INDEX(Endividamento!AT55:DZ55,MATCH(Passivos!$P$27,Endividamento!$AG$20:$DZ$20,0))</f>
        <v>0</v>
      </c>
      <c r="Q61" s="253">
        <f>INDEX(Endividamento!AT55:DZ55,MATCH(Passivos!$Q$27,Endividamento!$AG$20:$DZ$20,0))</f>
        <v>0</v>
      </c>
      <c r="R61" s="134" t="e">
        <f ca="1">SUMIF(Endividamento!$AG$20:$DZ$20,"&gt;"&amp;$Q$27,Endividamento!AT55:DZ55)+Endividamento!#REF!</f>
        <v>#REF!</v>
      </c>
      <c r="T61" s="125"/>
      <c r="U61" s="125"/>
      <c r="V61" s="137"/>
      <c r="W61" s="137"/>
      <c r="X61" s="137"/>
      <c r="Y61" s="137"/>
      <c r="Z61" s="137"/>
      <c r="AA61" s="66"/>
      <c r="AB61" s="125" t="str">
        <f>IF(Fornecedores!C54="","",Fornecedores!C54)</f>
        <v/>
      </c>
      <c r="AC61" s="125" t="str">
        <f>IF(Fornecedores!D54="","",Fornecedores!D54)</f>
        <v/>
      </c>
      <c r="AD61" s="125" t="str">
        <f>IF(Fornecedores!F54="","",Fornecedores!F54)</f>
        <v/>
      </c>
      <c r="AE61" s="163" t="str">
        <f>IF(Fornecedores!G54="","",Fornecedores!G54)</f>
        <v/>
      </c>
      <c r="AF61" s="146" t="str">
        <f>IF(Fornecedores!E54="","",Fornecedores!E54)</f>
        <v/>
      </c>
      <c r="AG61" s="66"/>
      <c r="AH61" s="147"/>
      <c r="AI61" s="148"/>
      <c r="AJ61" s="66"/>
      <c r="AK61" s="169"/>
      <c r="AL61" s="169"/>
      <c r="AM61" s="169"/>
      <c r="AN61" s="169"/>
      <c r="AO61" s="169"/>
      <c r="AP61" s="169"/>
      <c r="AQ61" s="169"/>
      <c r="AR61" s="169"/>
      <c r="AS61" s="169"/>
      <c r="AT61" s="178"/>
      <c r="AU61" s="190" t="str">
        <f t="shared" si="5"/>
        <v>Soja Sequeiro</v>
      </c>
      <c r="AV61" s="169"/>
      <c r="AW61" s="193" t="str">
        <f t="shared" si="14"/>
        <v/>
      </c>
      <c r="AX61" s="197" t="str">
        <f>IF(AV61="","",AV61*(VLOOKUP((_xlfn.CONCAT(AU61,AN61)),'Cadastro de Itens'!$J$16:$M$37,4,0)))</f>
        <v/>
      </c>
      <c r="AY61" s="198">
        <f t="shared" si="6"/>
        <v>0</v>
      </c>
      <c r="AZ61" s="190" t="str">
        <f t="shared" si="7"/>
        <v>Milho Safrinha</v>
      </c>
      <c r="BA61" s="200"/>
      <c r="BB61" s="193" t="str">
        <f t="shared" si="8"/>
        <v/>
      </c>
      <c r="BC61" s="197" t="str">
        <f>IF(BA61="","",BA61*(VLOOKUP((_xlfn.CONCAT(AZ61,AN61)),'Cadastro de Itens'!$J$16:$M$37,4,0)))</f>
        <v/>
      </c>
      <c r="BD61" s="198">
        <f t="shared" si="9"/>
        <v>0</v>
      </c>
      <c r="BE61" s="190" t="str">
        <f t="shared" si="10"/>
        <v/>
      </c>
      <c r="BF61" s="171"/>
      <c r="BG61" s="193" t="str">
        <f t="shared" si="11"/>
        <v/>
      </c>
      <c r="BH61" s="197" t="str">
        <f>IF(BF61="","",BF61*(VLOOKUP((_xlfn.CONCAT(BE61,AN61)),'Cadastro de Itens'!$J$16:$M$37,4,0)))</f>
        <v/>
      </c>
      <c r="BI61" s="198">
        <f t="shared" si="12"/>
        <v>0</v>
      </c>
      <c r="BJ61" s="215">
        <f t="shared" si="13"/>
        <v>0</v>
      </c>
      <c r="BL61" s="147"/>
      <c r="BM61" s="158"/>
      <c r="BN61" s="212"/>
      <c r="BO61" s="212"/>
      <c r="BP61" s="212"/>
      <c r="BQ61" s="212"/>
      <c r="BR61" s="125"/>
      <c r="BT61" s="657"/>
      <c r="BU61" s="658"/>
      <c r="BV61" s="658"/>
      <c r="BW61" s="658"/>
      <c r="BX61" s="658"/>
      <c r="BY61" s="658"/>
      <c r="BZ61" s="658"/>
      <c r="CA61" s="658"/>
      <c r="CB61" s="658"/>
      <c r="CC61" s="658"/>
      <c r="CD61" s="658"/>
      <c r="CE61" s="658"/>
      <c r="CF61" s="659"/>
      <c r="CG61" s="21"/>
    </row>
    <row r="62" spans="2:85" ht="18" customHeight="1" x14ac:dyDescent="0.3">
      <c r="B62" s="39"/>
      <c r="C62" s="262">
        <f>Endividamento!C56</f>
        <v>0</v>
      </c>
      <c r="D62" s="262">
        <f>Endividamento!D56</f>
        <v>0</v>
      </c>
      <c r="E62" s="125"/>
      <c r="F62" s="125" t="s">
        <v>226</v>
      </c>
      <c r="G62" s="251">
        <f>Endividamento!R56</f>
        <v>0</v>
      </c>
      <c r="H62" s="251">
        <f>Endividamento!T56</f>
        <v>0</v>
      </c>
      <c r="I62" s="252">
        <f>Endividamento!V56</f>
        <v>0</v>
      </c>
      <c r="J62" s="253">
        <f>Endividamento!AD56</f>
        <v>0</v>
      </c>
      <c r="K62" s="253">
        <f>INDEX(Endividamento!AT56:DZ56,MATCH(Passivos!$K$27,Endividamento!$AG$20:$DZ$20,0))</f>
        <v>0</v>
      </c>
      <c r="L62" s="253">
        <f>INDEX(Endividamento!AT56:DZ56,MATCH(Passivos!$L$27,Endividamento!$AG$20:$DZ$20,0))</f>
        <v>0</v>
      </c>
      <c r="M62" s="253">
        <f>INDEX(Endividamento!AT56:DZ56,MATCH(Passivos!$M$27,Endividamento!$AG$20:$DZ$20,0))</f>
        <v>0</v>
      </c>
      <c r="N62" s="253">
        <f>INDEX(Endividamento!AT56:DZ56,MATCH(Passivos!$N$27,Endividamento!$AG$20:$DZ$20,0))</f>
        <v>0</v>
      </c>
      <c r="O62" s="253">
        <f>INDEX(Endividamento!AT56:DZ56,MATCH(Passivos!$O$27,Endividamento!$AG$20:$DZ$20,0))</f>
        <v>0</v>
      </c>
      <c r="P62" s="253">
        <f>INDEX(Endividamento!AT56:DZ56,MATCH(Passivos!$P$27,Endividamento!$AG$20:$DZ$20,0))</f>
        <v>0</v>
      </c>
      <c r="Q62" s="253">
        <f>INDEX(Endividamento!AT56:DZ56,MATCH(Passivos!$Q$27,Endividamento!$AG$20:$DZ$20,0))</f>
        <v>0</v>
      </c>
      <c r="R62" s="134" t="e">
        <f ca="1">SUMIF(Endividamento!$AG$20:$DZ$20,"&gt;"&amp;$Q$27,Endividamento!AT56:DZ56)+Endividamento!#REF!</f>
        <v>#REF!</v>
      </c>
      <c r="T62" s="125"/>
      <c r="U62" s="125"/>
      <c r="V62" s="137"/>
      <c r="W62" s="137"/>
      <c r="X62" s="137"/>
      <c r="Y62" s="137"/>
      <c r="Z62" s="137"/>
      <c r="AA62" s="66"/>
      <c r="AB62" s="125" t="str">
        <f>IF(Fornecedores!C55="","",Fornecedores!C55)</f>
        <v/>
      </c>
      <c r="AC62" s="125" t="str">
        <f>IF(Fornecedores!D55="","",Fornecedores!D55)</f>
        <v/>
      </c>
      <c r="AD62" s="125" t="str">
        <f>IF(Fornecedores!F55="","",Fornecedores!F55)</f>
        <v/>
      </c>
      <c r="AE62" s="163" t="str">
        <f>IF(Fornecedores!G55="","",Fornecedores!G55)</f>
        <v/>
      </c>
      <c r="AF62" s="146" t="str">
        <f>IF(Fornecedores!E55="","",Fornecedores!E55)</f>
        <v/>
      </c>
      <c r="AG62" s="66"/>
      <c r="AH62" s="147"/>
      <c r="AI62" s="148"/>
      <c r="AJ62" s="66"/>
      <c r="AK62" s="169"/>
      <c r="AL62" s="169"/>
      <c r="AM62" s="169"/>
      <c r="AN62" s="169"/>
      <c r="AO62" s="169"/>
      <c r="AP62" s="169"/>
      <c r="AQ62" s="169"/>
      <c r="AR62" s="169"/>
      <c r="AS62" s="169"/>
      <c r="AT62" s="178"/>
      <c r="AU62" s="190" t="str">
        <f t="shared" si="5"/>
        <v>Soja Sequeiro</v>
      </c>
      <c r="AV62" s="169"/>
      <c r="AW62" s="193" t="str">
        <f t="shared" si="14"/>
        <v/>
      </c>
      <c r="AX62" s="197" t="str">
        <f>IF(AV62="","",AV62*(VLOOKUP((_xlfn.CONCAT(AU62,AN62)),'Cadastro de Itens'!$J$16:$M$37,4,0)))</f>
        <v/>
      </c>
      <c r="AY62" s="198">
        <f t="shared" si="6"/>
        <v>0</v>
      </c>
      <c r="AZ62" s="190" t="str">
        <f t="shared" si="7"/>
        <v>Milho Safrinha</v>
      </c>
      <c r="BA62" s="200"/>
      <c r="BB62" s="193" t="str">
        <f t="shared" si="8"/>
        <v/>
      </c>
      <c r="BC62" s="197" t="str">
        <f>IF(BA62="","",BA62*(VLOOKUP((_xlfn.CONCAT(AZ62,AN62)),'Cadastro de Itens'!$J$16:$M$37,4,0)))</f>
        <v/>
      </c>
      <c r="BD62" s="198">
        <f t="shared" si="9"/>
        <v>0</v>
      </c>
      <c r="BE62" s="190" t="str">
        <f t="shared" si="10"/>
        <v/>
      </c>
      <c r="BF62" s="171"/>
      <c r="BG62" s="193" t="str">
        <f t="shared" si="11"/>
        <v/>
      </c>
      <c r="BH62" s="197" t="str">
        <f>IF(BF62="","",BF62*(VLOOKUP((_xlfn.CONCAT(BE62,AN62)),'Cadastro de Itens'!$J$16:$M$37,4,0)))</f>
        <v/>
      </c>
      <c r="BI62" s="198">
        <f t="shared" si="12"/>
        <v>0</v>
      </c>
      <c r="BJ62" s="215">
        <f t="shared" si="13"/>
        <v>0</v>
      </c>
      <c r="BL62" s="147"/>
      <c r="BM62" s="158"/>
      <c r="BN62" s="212"/>
      <c r="BO62" s="212"/>
      <c r="BP62" s="212"/>
      <c r="BQ62" s="212"/>
      <c r="BR62" s="125"/>
      <c r="BT62" s="657"/>
      <c r="BU62" s="658"/>
      <c r="BV62" s="658"/>
      <c r="BW62" s="658"/>
      <c r="BX62" s="658"/>
      <c r="BY62" s="658"/>
      <c r="BZ62" s="658"/>
      <c r="CA62" s="658"/>
      <c r="CB62" s="658"/>
      <c r="CC62" s="658"/>
      <c r="CD62" s="658"/>
      <c r="CE62" s="658"/>
      <c r="CF62" s="659"/>
      <c r="CG62" s="21"/>
    </row>
    <row r="63" spans="2:85" ht="18" customHeight="1" x14ac:dyDescent="0.3">
      <c r="B63" s="39"/>
      <c r="C63" s="262">
        <f>Endividamento!C57</f>
        <v>0</v>
      </c>
      <c r="D63" s="262">
        <f>Endividamento!D57</f>
        <v>0</v>
      </c>
      <c r="E63" s="125"/>
      <c r="F63" s="125" t="s">
        <v>226</v>
      </c>
      <c r="G63" s="251">
        <f>Endividamento!R57</f>
        <v>0</v>
      </c>
      <c r="H63" s="251">
        <f>Endividamento!T57</f>
        <v>0</v>
      </c>
      <c r="I63" s="252">
        <f>Endividamento!V57</f>
        <v>0</v>
      </c>
      <c r="J63" s="253">
        <f>Endividamento!AD57</f>
        <v>0</v>
      </c>
      <c r="K63" s="253">
        <f>INDEX(Endividamento!AT57:DZ57,MATCH(Passivos!$K$27,Endividamento!$AG$20:$DZ$20,0))</f>
        <v>0</v>
      </c>
      <c r="L63" s="253">
        <f>INDEX(Endividamento!AT57:DZ57,MATCH(Passivos!$L$27,Endividamento!$AG$20:$DZ$20,0))</f>
        <v>0</v>
      </c>
      <c r="M63" s="253">
        <f>INDEX(Endividamento!AT57:DZ57,MATCH(Passivos!$M$27,Endividamento!$AG$20:$DZ$20,0))</f>
        <v>0</v>
      </c>
      <c r="N63" s="253">
        <f>INDEX(Endividamento!AT57:DZ57,MATCH(Passivos!$N$27,Endividamento!$AG$20:$DZ$20,0))</f>
        <v>0</v>
      </c>
      <c r="O63" s="253">
        <f>INDEX(Endividamento!AT57:DZ57,MATCH(Passivos!$O$27,Endividamento!$AG$20:$DZ$20,0))</f>
        <v>0</v>
      </c>
      <c r="P63" s="253">
        <f>INDEX(Endividamento!AT57:DZ57,MATCH(Passivos!$P$27,Endividamento!$AG$20:$DZ$20,0))</f>
        <v>0</v>
      </c>
      <c r="Q63" s="253">
        <f>INDEX(Endividamento!AT57:DZ57,MATCH(Passivos!$Q$27,Endividamento!$AG$20:$DZ$20,0))</f>
        <v>0</v>
      </c>
      <c r="R63" s="134" t="e">
        <f ca="1">SUMIF(Endividamento!$AG$20:$DZ$20,"&gt;"&amp;$Q$27,Endividamento!AT57:DZ57)+Endividamento!#REF!</f>
        <v>#REF!</v>
      </c>
      <c r="T63" s="125"/>
      <c r="U63" s="125"/>
      <c r="V63" s="137"/>
      <c r="W63" s="137"/>
      <c r="X63" s="137"/>
      <c r="Y63" s="137"/>
      <c r="Z63" s="137"/>
      <c r="AA63" s="66"/>
      <c r="AB63" s="125" t="str">
        <f>IF(Fornecedores!C56="","",Fornecedores!C56)</f>
        <v/>
      </c>
      <c r="AC63" s="125" t="str">
        <f>IF(Fornecedores!D56="","",Fornecedores!D56)</f>
        <v/>
      </c>
      <c r="AD63" s="125" t="str">
        <f>IF(Fornecedores!F56="","",Fornecedores!F56)</f>
        <v/>
      </c>
      <c r="AE63" s="163" t="str">
        <f>IF(Fornecedores!G56="","",Fornecedores!G56)</f>
        <v/>
      </c>
      <c r="AF63" s="146" t="str">
        <f>IF(Fornecedores!E56="","",Fornecedores!E56)</f>
        <v/>
      </c>
      <c r="AG63" s="66"/>
      <c r="AH63" s="147"/>
      <c r="AI63" s="148"/>
      <c r="AJ63" s="66"/>
      <c r="AK63" s="169"/>
      <c r="AL63" s="169"/>
      <c r="AM63" s="169"/>
      <c r="AN63" s="169"/>
      <c r="AO63" s="169"/>
      <c r="AP63" s="169"/>
      <c r="AQ63" s="169"/>
      <c r="AR63" s="169"/>
      <c r="AS63" s="169"/>
      <c r="AT63" s="178"/>
      <c r="AU63" s="190" t="str">
        <f t="shared" si="5"/>
        <v>Soja Sequeiro</v>
      </c>
      <c r="AV63" s="169"/>
      <c r="AW63" s="193" t="str">
        <f t="shared" si="14"/>
        <v/>
      </c>
      <c r="AX63" s="197" t="str">
        <f>IF(AV63="","",AV63*(VLOOKUP((_xlfn.CONCAT(AU63,AN63)),'Cadastro de Itens'!$J$16:$M$37,4,0)))</f>
        <v/>
      </c>
      <c r="AY63" s="198">
        <f t="shared" si="6"/>
        <v>0</v>
      </c>
      <c r="AZ63" s="190" t="str">
        <f t="shared" si="7"/>
        <v>Milho Safrinha</v>
      </c>
      <c r="BA63" s="200"/>
      <c r="BB63" s="193" t="str">
        <f t="shared" si="8"/>
        <v/>
      </c>
      <c r="BC63" s="197" t="str">
        <f>IF(BA63="","",BA63*(VLOOKUP((_xlfn.CONCAT(AZ63,AN63)),'Cadastro de Itens'!$J$16:$M$37,4,0)))</f>
        <v/>
      </c>
      <c r="BD63" s="198">
        <f t="shared" si="9"/>
        <v>0</v>
      </c>
      <c r="BE63" s="190" t="str">
        <f t="shared" si="10"/>
        <v/>
      </c>
      <c r="BF63" s="171"/>
      <c r="BG63" s="193" t="str">
        <f t="shared" si="11"/>
        <v/>
      </c>
      <c r="BH63" s="197" t="str">
        <f>IF(BF63="","",BF63*(VLOOKUP((_xlfn.CONCAT(BE63,AN63)),'Cadastro de Itens'!$J$16:$M$37,4,0)))</f>
        <v/>
      </c>
      <c r="BI63" s="198">
        <f t="shared" si="12"/>
        <v>0</v>
      </c>
      <c r="BJ63" s="215">
        <f t="shared" si="13"/>
        <v>0</v>
      </c>
      <c r="BL63" s="147"/>
      <c r="BM63" s="158"/>
      <c r="BN63" s="212"/>
      <c r="BO63" s="212"/>
      <c r="BP63" s="212"/>
      <c r="BQ63" s="212"/>
      <c r="BR63" s="125"/>
      <c r="BT63" s="657"/>
      <c r="BU63" s="658"/>
      <c r="BV63" s="658"/>
      <c r="BW63" s="658"/>
      <c r="BX63" s="658"/>
      <c r="BY63" s="658"/>
      <c r="BZ63" s="658"/>
      <c r="CA63" s="658"/>
      <c r="CB63" s="658"/>
      <c r="CC63" s="658"/>
      <c r="CD63" s="658"/>
      <c r="CE63" s="658"/>
      <c r="CF63" s="659"/>
      <c r="CG63" s="21"/>
    </row>
    <row r="64" spans="2:85" ht="18" customHeight="1" x14ac:dyDescent="0.3">
      <c r="B64" s="39"/>
      <c r="C64" s="262">
        <f>Endividamento!C58</f>
        <v>0</v>
      </c>
      <c r="D64" s="262">
        <f>Endividamento!D58</f>
        <v>0</v>
      </c>
      <c r="E64" s="125"/>
      <c r="F64" s="125" t="s">
        <v>226</v>
      </c>
      <c r="G64" s="251">
        <f>Endividamento!R58</f>
        <v>0</v>
      </c>
      <c r="H64" s="251">
        <f>Endividamento!T58</f>
        <v>0</v>
      </c>
      <c r="I64" s="252">
        <f>Endividamento!V58</f>
        <v>0</v>
      </c>
      <c r="J64" s="253">
        <f>Endividamento!AD58</f>
        <v>0</v>
      </c>
      <c r="K64" s="253">
        <f>INDEX(Endividamento!AT58:DZ58,MATCH(Passivos!$K$27,Endividamento!$AG$20:$DZ$20,0))</f>
        <v>0</v>
      </c>
      <c r="L64" s="253">
        <f>INDEX(Endividamento!AT58:DZ58,MATCH(Passivos!$L$27,Endividamento!$AG$20:$DZ$20,0))</f>
        <v>0</v>
      </c>
      <c r="M64" s="253">
        <f>INDEX(Endividamento!AT58:DZ58,MATCH(Passivos!$M$27,Endividamento!$AG$20:$DZ$20,0))</f>
        <v>0</v>
      </c>
      <c r="N64" s="253">
        <f>INDEX(Endividamento!AT58:DZ58,MATCH(Passivos!$N$27,Endividamento!$AG$20:$DZ$20,0))</f>
        <v>0</v>
      </c>
      <c r="O64" s="253">
        <f>INDEX(Endividamento!AT58:DZ58,MATCH(Passivos!$O$27,Endividamento!$AG$20:$DZ$20,0))</f>
        <v>0</v>
      </c>
      <c r="P64" s="253">
        <f>INDEX(Endividamento!AT58:DZ58,MATCH(Passivos!$P$27,Endividamento!$AG$20:$DZ$20,0))</f>
        <v>0</v>
      </c>
      <c r="Q64" s="253">
        <f>INDEX(Endividamento!AT58:DZ58,MATCH(Passivos!$Q$27,Endividamento!$AG$20:$DZ$20,0))</f>
        <v>0</v>
      </c>
      <c r="R64" s="134" t="e">
        <f ca="1">SUMIF(Endividamento!$AG$20:$DZ$20,"&gt;"&amp;$Q$27,Endividamento!AT58:DZ58)+Endividamento!#REF!</f>
        <v>#REF!</v>
      </c>
      <c r="T64" s="125"/>
      <c r="U64" s="125"/>
      <c r="V64" s="137"/>
      <c r="W64" s="137"/>
      <c r="X64" s="137"/>
      <c r="Y64" s="137"/>
      <c r="Z64" s="137"/>
      <c r="AA64" s="66"/>
      <c r="AB64" s="125" t="str">
        <f>IF(Fornecedores!C57="","",Fornecedores!C57)</f>
        <v/>
      </c>
      <c r="AC64" s="125" t="str">
        <f>IF(Fornecedores!D57="","",Fornecedores!D57)</f>
        <v/>
      </c>
      <c r="AD64" s="125" t="str">
        <f>IF(Fornecedores!F57="","",Fornecedores!F57)</f>
        <v/>
      </c>
      <c r="AE64" s="163" t="str">
        <f>IF(Fornecedores!G57="","",Fornecedores!G57)</f>
        <v/>
      </c>
      <c r="AF64" s="146" t="str">
        <f>IF(Fornecedores!E57="","",Fornecedores!E57)</f>
        <v/>
      </c>
      <c r="AG64" s="66"/>
      <c r="AH64" s="147"/>
      <c r="AI64" s="148"/>
      <c r="AJ64" s="66"/>
      <c r="AK64" s="169"/>
      <c r="AL64" s="169"/>
      <c r="AM64" s="169"/>
      <c r="AN64" s="169"/>
      <c r="AO64" s="169"/>
      <c r="AP64" s="169"/>
      <c r="AQ64" s="169"/>
      <c r="AR64" s="169"/>
      <c r="AS64" s="169"/>
      <c r="AT64" s="178"/>
      <c r="AU64" s="190" t="str">
        <f t="shared" si="5"/>
        <v>Soja Sequeiro</v>
      </c>
      <c r="AV64" s="169"/>
      <c r="AW64" s="193" t="str">
        <f t="shared" si="14"/>
        <v/>
      </c>
      <c r="AX64" s="197" t="str">
        <f>IF(AV64="","",AV64*(VLOOKUP((_xlfn.CONCAT(AU64,AN64)),'Cadastro de Itens'!$J$16:$M$37,4,0)))</f>
        <v/>
      </c>
      <c r="AY64" s="198">
        <f t="shared" si="6"/>
        <v>0</v>
      </c>
      <c r="AZ64" s="190" t="str">
        <f t="shared" si="7"/>
        <v>Milho Safrinha</v>
      </c>
      <c r="BA64" s="200"/>
      <c r="BB64" s="193" t="str">
        <f t="shared" si="8"/>
        <v/>
      </c>
      <c r="BC64" s="197" t="str">
        <f>IF(BA64="","",BA64*(VLOOKUP((_xlfn.CONCAT(AZ64,AN64)),'Cadastro de Itens'!$J$16:$M$37,4,0)))</f>
        <v/>
      </c>
      <c r="BD64" s="198">
        <f t="shared" si="9"/>
        <v>0</v>
      </c>
      <c r="BE64" s="190" t="str">
        <f t="shared" si="10"/>
        <v/>
      </c>
      <c r="BF64" s="171"/>
      <c r="BG64" s="193" t="str">
        <f t="shared" si="11"/>
        <v/>
      </c>
      <c r="BH64" s="197" t="str">
        <f>IF(BF64="","",BF64*(VLOOKUP((_xlfn.CONCAT(BE64,AN64)),'Cadastro de Itens'!$J$16:$M$37,4,0)))</f>
        <v/>
      </c>
      <c r="BI64" s="198">
        <f t="shared" si="12"/>
        <v>0</v>
      </c>
      <c r="BJ64" s="215">
        <f t="shared" si="13"/>
        <v>0</v>
      </c>
      <c r="BL64" s="147"/>
      <c r="BM64" s="158"/>
      <c r="BN64" s="212"/>
      <c r="BO64" s="212"/>
      <c r="BP64" s="212"/>
      <c r="BQ64" s="212"/>
      <c r="BR64" s="125"/>
      <c r="BT64" s="657"/>
      <c r="BU64" s="658"/>
      <c r="BV64" s="658"/>
      <c r="BW64" s="658"/>
      <c r="BX64" s="658"/>
      <c r="BY64" s="658"/>
      <c r="BZ64" s="658"/>
      <c r="CA64" s="658"/>
      <c r="CB64" s="658"/>
      <c r="CC64" s="658"/>
      <c r="CD64" s="658"/>
      <c r="CE64" s="658"/>
      <c r="CF64" s="659"/>
      <c r="CG64" s="21"/>
    </row>
    <row r="65" spans="2:85" ht="18" customHeight="1" x14ac:dyDescent="0.3">
      <c r="B65" s="39"/>
      <c r="C65" s="262">
        <f>Endividamento!C59</f>
        <v>0</v>
      </c>
      <c r="D65" s="262">
        <f>Endividamento!D59</f>
        <v>0</v>
      </c>
      <c r="E65" s="125"/>
      <c r="F65" s="125" t="s">
        <v>226</v>
      </c>
      <c r="G65" s="251">
        <f>Endividamento!R59</f>
        <v>0</v>
      </c>
      <c r="H65" s="251">
        <f>Endividamento!T59</f>
        <v>0</v>
      </c>
      <c r="I65" s="252">
        <f>Endividamento!V59</f>
        <v>0</v>
      </c>
      <c r="J65" s="253">
        <f>Endividamento!AD59</f>
        <v>0</v>
      </c>
      <c r="K65" s="253">
        <f>INDEX(Endividamento!AT59:DZ59,MATCH(Passivos!$K$27,Endividamento!$AG$20:$DZ$20,0))</f>
        <v>0</v>
      </c>
      <c r="L65" s="253">
        <f>INDEX(Endividamento!AT59:DZ59,MATCH(Passivos!$L$27,Endividamento!$AG$20:$DZ$20,0))</f>
        <v>0</v>
      </c>
      <c r="M65" s="253">
        <f>INDEX(Endividamento!AT59:DZ59,MATCH(Passivos!$M$27,Endividamento!$AG$20:$DZ$20,0))</f>
        <v>0</v>
      </c>
      <c r="N65" s="253">
        <f>INDEX(Endividamento!AT59:DZ59,MATCH(Passivos!$N$27,Endividamento!$AG$20:$DZ$20,0))</f>
        <v>0</v>
      </c>
      <c r="O65" s="253">
        <f>INDEX(Endividamento!AT59:DZ59,MATCH(Passivos!$O$27,Endividamento!$AG$20:$DZ$20,0))</f>
        <v>0</v>
      </c>
      <c r="P65" s="253">
        <f>INDEX(Endividamento!AT59:DZ59,MATCH(Passivos!$P$27,Endividamento!$AG$20:$DZ$20,0))</f>
        <v>0</v>
      </c>
      <c r="Q65" s="253">
        <f>INDEX(Endividamento!AT59:DZ59,MATCH(Passivos!$Q$27,Endividamento!$AG$20:$DZ$20,0))</f>
        <v>0</v>
      </c>
      <c r="R65" s="134" t="e">
        <f ca="1">SUMIF(Endividamento!$AG$20:$DZ$20,"&gt;"&amp;$Q$27,Endividamento!AT59:DZ59)+Endividamento!#REF!</f>
        <v>#REF!</v>
      </c>
      <c r="T65" s="125"/>
      <c r="U65" s="125"/>
      <c r="V65" s="137"/>
      <c r="W65" s="137"/>
      <c r="X65" s="137"/>
      <c r="Y65" s="137"/>
      <c r="Z65" s="137"/>
      <c r="AA65" s="66"/>
      <c r="AB65" s="125" t="str">
        <f>IF(Fornecedores!C58="","",Fornecedores!C58)</f>
        <v/>
      </c>
      <c r="AC65" s="125" t="str">
        <f>IF(Fornecedores!D58="","",Fornecedores!D58)</f>
        <v/>
      </c>
      <c r="AD65" s="125" t="str">
        <f>IF(Fornecedores!F58="","",Fornecedores!F58)</f>
        <v/>
      </c>
      <c r="AE65" s="163" t="str">
        <f>IF(Fornecedores!G58="","",Fornecedores!G58)</f>
        <v/>
      </c>
      <c r="AF65" s="146" t="str">
        <f>IF(Fornecedores!E58="","",Fornecedores!E58)</f>
        <v/>
      </c>
      <c r="AG65" s="66"/>
      <c r="AH65" s="147"/>
      <c r="AI65" s="148"/>
      <c r="AJ65" s="66"/>
      <c r="AK65" s="169"/>
      <c r="AL65" s="169"/>
      <c r="AM65" s="169"/>
      <c r="AN65" s="169"/>
      <c r="AO65" s="169"/>
      <c r="AP65" s="169"/>
      <c r="AQ65" s="169"/>
      <c r="AR65" s="169"/>
      <c r="AS65" s="169"/>
      <c r="AT65" s="178"/>
      <c r="AU65" s="190" t="str">
        <f t="shared" si="5"/>
        <v>Soja Sequeiro</v>
      </c>
      <c r="AV65" s="169"/>
      <c r="AW65" s="193" t="str">
        <f t="shared" si="14"/>
        <v/>
      </c>
      <c r="AX65" s="197" t="str">
        <f>IF(AV65="","",AV65*(VLOOKUP((_xlfn.CONCAT(AU65,AN65)),'Cadastro de Itens'!$J$16:$M$37,4,0)))</f>
        <v/>
      </c>
      <c r="AY65" s="198">
        <f t="shared" si="6"/>
        <v>0</v>
      </c>
      <c r="AZ65" s="190" t="str">
        <f t="shared" si="7"/>
        <v>Milho Safrinha</v>
      </c>
      <c r="BA65" s="200"/>
      <c r="BB65" s="193" t="str">
        <f t="shared" si="8"/>
        <v/>
      </c>
      <c r="BC65" s="197" t="str">
        <f>IF(BA65="","",BA65*(VLOOKUP((_xlfn.CONCAT(AZ65,AN65)),'Cadastro de Itens'!$J$16:$M$37,4,0)))</f>
        <v/>
      </c>
      <c r="BD65" s="198">
        <f t="shared" si="9"/>
        <v>0</v>
      </c>
      <c r="BE65" s="190" t="str">
        <f t="shared" si="10"/>
        <v/>
      </c>
      <c r="BF65" s="171"/>
      <c r="BG65" s="193" t="str">
        <f t="shared" si="11"/>
        <v/>
      </c>
      <c r="BH65" s="197" t="str">
        <f>IF(BF65="","",BF65*(VLOOKUP((_xlfn.CONCAT(BE65,AN65)),'Cadastro de Itens'!$J$16:$M$37,4,0)))</f>
        <v/>
      </c>
      <c r="BI65" s="198">
        <f t="shared" si="12"/>
        <v>0</v>
      </c>
      <c r="BJ65" s="215">
        <f t="shared" si="13"/>
        <v>0</v>
      </c>
      <c r="BL65" s="147"/>
      <c r="BM65" s="158"/>
      <c r="BN65" s="212"/>
      <c r="BO65" s="212"/>
      <c r="BP65" s="212"/>
      <c r="BQ65" s="212"/>
      <c r="BR65" s="125"/>
      <c r="BT65" s="657"/>
      <c r="BU65" s="658"/>
      <c r="BV65" s="658"/>
      <c r="BW65" s="658"/>
      <c r="BX65" s="658"/>
      <c r="BY65" s="658"/>
      <c r="BZ65" s="658"/>
      <c r="CA65" s="658"/>
      <c r="CB65" s="658"/>
      <c r="CC65" s="658"/>
      <c r="CD65" s="658"/>
      <c r="CE65" s="658"/>
      <c r="CF65" s="659"/>
      <c r="CG65" s="21"/>
    </row>
    <row r="66" spans="2:85" ht="18" customHeight="1" x14ac:dyDescent="0.3">
      <c r="B66" s="39"/>
      <c r="C66" s="262">
        <f>Endividamento!C60</f>
        <v>0</v>
      </c>
      <c r="D66" s="262">
        <f>Endividamento!D60</f>
        <v>0</v>
      </c>
      <c r="E66" s="125"/>
      <c r="F66" s="125" t="s">
        <v>226</v>
      </c>
      <c r="G66" s="251">
        <f>Endividamento!R60</f>
        <v>0</v>
      </c>
      <c r="H66" s="251">
        <f>Endividamento!T60</f>
        <v>0</v>
      </c>
      <c r="I66" s="252">
        <f>Endividamento!V60</f>
        <v>0</v>
      </c>
      <c r="J66" s="253">
        <f>Endividamento!AD60</f>
        <v>0</v>
      </c>
      <c r="K66" s="253">
        <f>INDEX(Endividamento!AT60:DZ60,MATCH(Passivos!$K$27,Endividamento!$AG$20:$DZ$20,0))</f>
        <v>0</v>
      </c>
      <c r="L66" s="253">
        <f>INDEX(Endividamento!AT60:DZ60,MATCH(Passivos!$L$27,Endividamento!$AG$20:$DZ$20,0))</f>
        <v>0</v>
      </c>
      <c r="M66" s="253">
        <f>INDEX(Endividamento!AT60:DZ60,MATCH(Passivos!$M$27,Endividamento!$AG$20:$DZ$20,0))</f>
        <v>0</v>
      </c>
      <c r="N66" s="253">
        <f>INDEX(Endividamento!AT60:DZ60,MATCH(Passivos!$N$27,Endividamento!$AG$20:$DZ$20,0))</f>
        <v>0</v>
      </c>
      <c r="O66" s="253">
        <f>INDEX(Endividamento!AT60:DZ60,MATCH(Passivos!$O$27,Endividamento!$AG$20:$DZ$20,0))</f>
        <v>0</v>
      </c>
      <c r="P66" s="253">
        <f>INDEX(Endividamento!AT60:DZ60,MATCH(Passivos!$P$27,Endividamento!$AG$20:$DZ$20,0))</f>
        <v>0</v>
      </c>
      <c r="Q66" s="253">
        <f>INDEX(Endividamento!AT60:DZ60,MATCH(Passivos!$Q$27,Endividamento!$AG$20:$DZ$20,0))</f>
        <v>0</v>
      </c>
      <c r="R66" s="134" t="e">
        <f ca="1">SUMIF(Endividamento!$AG$20:$DZ$20,"&gt;"&amp;$Q$27,Endividamento!AT60:DZ60)+Endividamento!#REF!</f>
        <v>#REF!</v>
      </c>
      <c r="T66" s="125"/>
      <c r="U66" s="125"/>
      <c r="V66" s="137"/>
      <c r="W66" s="137"/>
      <c r="X66" s="137"/>
      <c r="Y66" s="137"/>
      <c r="Z66" s="137"/>
      <c r="AA66" s="66"/>
      <c r="AB66" s="125" t="str">
        <f>IF(Fornecedores!C59="","",Fornecedores!C59)</f>
        <v/>
      </c>
      <c r="AC66" s="125" t="str">
        <f>IF(Fornecedores!D59="","",Fornecedores!D59)</f>
        <v/>
      </c>
      <c r="AD66" s="125" t="str">
        <f>IF(Fornecedores!F59="","",Fornecedores!F59)</f>
        <v/>
      </c>
      <c r="AE66" s="163" t="str">
        <f>IF(Fornecedores!G59="","",Fornecedores!G59)</f>
        <v/>
      </c>
      <c r="AF66" s="146" t="str">
        <f>IF(Fornecedores!E59="","",Fornecedores!E59)</f>
        <v/>
      </c>
      <c r="AG66" s="66"/>
      <c r="AH66" s="147"/>
      <c r="AI66" s="148"/>
      <c r="AJ66" s="66"/>
      <c r="AK66" s="169"/>
      <c r="AL66" s="169"/>
      <c r="AM66" s="169"/>
      <c r="AN66" s="169"/>
      <c r="AO66" s="169"/>
      <c r="AP66" s="169"/>
      <c r="AQ66" s="169"/>
      <c r="AR66" s="169"/>
      <c r="AS66" s="169"/>
      <c r="AT66" s="178"/>
      <c r="AU66" s="190" t="str">
        <f t="shared" si="5"/>
        <v>Soja Sequeiro</v>
      </c>
      <c r="AV66" s="169"/>
      <c r="AW66" s="193" t="str">
        <f t="shared" si="14"/>
        <v/>
      </c>
      <c r="AX66" s="197" t="str">
        <f>IF(AV66="","",AV66*(VLOOKUP((_xlfn.CONCAT(AU66,AN66)),'Cadastro de Itens'!$J$16:$M$37,4,0)))</f>
        <v/>
      </c>
      <c r="AY66" s="198">
        <f t="shared" si="6"/>
        <v>0</v>
      </c>
      <c r="AZ66" s="190" t="str">
        <f t="shared" si="7"/>
        <v>Milho Safrinha</v>
      </c>
      <c r="BA66" s="200"/>
      <c r="BB66" s="193" t="str">
        <f t="shared" si="8"/>
        <v/>
      </c>
      <c r="BC66" s="197" t="str">
        <f>IF(BA66="","",BA66*(VLOOKUP((_xlfn.CONCAT(AZ66,AN66)),'Cadastro de Itens'!$J$16:$M$37,4,0)))</f>
        <v/>
      </c>
      <c r="BD66" s="198">
        <f t="shared" si="9"/>
        <v>0</v>
      </c>
      <c r="BE66" s="190" t="str">
        <f t="shared" si="10"/>
        <v/>
      </c>
      <c r="BF66" s="171"/>
      <c r="BG66" s="193" t="str">
        <f t="shared" si="11"/>
        <v/>
      </c>
      <c r="BH66" s="197" t="str">
        <f>IF(BF66="","",BF66*(VLOOKUP((_xlfn.CONCAT(BE66,AN66)),'Cadastro de Itens'!$J$16:$M$37,4,0)))</f>
        <v/>
      </c>
      <c r="BI66" s="198">
        <f t="shared" si="12"/>
        <v>0</v>
      </c>
      <c r="BJ66" s="215">
        <f t="shared" si="13"/>
        <v>0</v>
      </c>
      <c r="BL66" s="147"/>
      <c r="BM66" s="158"/>
      <c r="BN66" s="212"/>
      <c r="BO66" s="212"/>
      <c r="BP66" s="212"/>
      <c r="BQ66" s="212"/>
      <c r="BR66" s="125"/>
      <c r="BT66" s="657"/>
      <c r="BU66" s="658"/>
      <c r="BV66" s="658"/>
      <c r="BW66" s="658"/>
      <c r="BX66" s="658"/>
      <c r="BY66" s="658"/>
      <c r="BZ66" s="658"/>
      <c r="CA66" s="658"/>
      <c r="CB66" s="658"/>
      <c r="CC66" s="658"/>
      <c r="CD66" s="658"/>
      <c r="CE66" s="658"/>
      <c r="CF66" s="659"/>
      <c r="CG66" s="21"/>
    </row>
    <row r="67" spans="2:85" ht="18" customHeight="1" x14ac:dyDescent="0.3">
      <c r="B67" s="39"/>
      <c r="C67" s="262">
        <f>Endividamento!C61</f>
        <v>0</v>
      </c>
      <c r="D67" s="262">
        <f>Endividamento!D61</f>
        <v>0</v>
      </c>
      <c r="E67" s="125"/>
      <c r="F67" s="125" t="s">
        <v>226</v>
      </c>
      <c r="G67" s="251">
        <f>Endividamento!R61</f>
        <v>0</v>
      </c>
      <c r="H67" s="251">
        <f>Endividamento!T61</f>
        <v>0</v>
      </c>
      <c r="I67" s="252">
        <f>Endividamento!V61</f>
        <v>0</v>
      </c>
      <c r="J67" s="253">
        <f>Endividamento!AD61</f>
        <v>0</v>
      </c>
      <c r="K67" s="253">
        <f>INDEX(Endividamento!AT61:DZ61,MATCH(Passivos!$K$27,Endividamento!$AG$20:$DZ$20,0))</f>
        <v>0</v>
      </c>
      <c r="L67" s="253">
        <f>INDEX(Endividamento!AT61:DZ61,MATCH(Passivos!$L$27,Endividamento!$AG$20:$DZ$20,0))</f>
        <v>0</v>
      </c>
      <c r="M67" s="253">
        <f>INDEX(Endividamento!AT61:DZ61,MATCH(Passivos!$M$27,Endividamento!$AG$20:$DZ$20,0))</f>
        <v>0</v>
      </c>
      <c r="N67" s="253">
        <f>INDEX(Endividamento!AT61:DZ61,MATCH(Passivos!$N$27,Endividamento!$AG$20:$DZ$20,0))</f>
        <v>0</v>
      </c>
      <c r="O67" s="253">
        <f>INDEX(Endividamento!AT61:DZ61,MATCH(Passivos!$O$27,Endividamento!$AG$20:$DZ$20,0))</f>
        <v>0</v>
      </c>
      <c r="P67" s="253">
        <f>INDEX(Endividamento!AT61:DZ61,MATCH(Passivos!$P$27,Endividamento!$AG$20:$DZ$20,0))</f>
        <v>0</v>
      </c>
      <c r="Q67" s="253">
        <f>INDEX(Endividamento!AT61:DZ61,MATCH(Passivos!$Q$27,Endividamento!$AG$20:$DZ$20,0))</f>
        <v>0</v>
      </c>
      <c r="R67" s="134" t="e">
        <f ca="1">SUMIF(Endividamento!$AG$20:$DZ$20,"&gt;"&amp;$Q$27,Endividamento!AT61:DZ61)+Endividamento!#REF!</f>
        <v>#REF!</v>
      </c>
      <c r="T67" s="125"/>
      <c r="U67" s="125"/>
      <c r="V67" s="137"/>
      <c r="W67" s="137"/>
      <c r="X67" s="137"/>
      <c r="Y67" s="137"/>
      <c r="Z67" s="137"/>
      <c r="AA67" s="66"/>
      <c r="AB67" s="125" t="str">
        <f>IF(Fornecedores!C60="","",Fornecedores!C60)</f>
        <v/>
      </c>
      <c r="AC67" s="125" t="str">
        <f>IF(Fornecedores!D60="","",Fornecedores!D60)</f>
        <v/>
      </c>
      <c r="AD67" s="125" t="str">
        <f>IF(Fornecedores!F60="","",Fornecedores!F60)</f>
        <v/>
      </c>
      <c r="AE67" s="163" t="str">
        <f>IF(Fornecedores!G60="","",Fornecedores!G60)</f>
        <v/>
      </c>
      <c r="AF67" s="146" t="str">
        <f>IF(Fornecedores!E60="","",Fornecedores!E60)</f>
        <v/>
      </c>
      <c r="AG67" s="66"/>
      <c r="AH67" s="147"/>
      <c r="AI67" s="148"/>
      <c r="AJ67" s="66"/>
      <c r="AK67" s="169"/>
      <c r="AL67" s="169"/>
      <c r="AM67" s="169"/>
      <c r="AN67" s="169"/>
      <c r="AO67" s="169"/>
      <c r="AP67" s="169"/>
      <c r="AQ67" s="169"/>
      <c r="AR67" s="169"/>
      <c r="AS67" s="169"/>
      <c r="AT67" s="178"/>
      <c r="AU67" s="190" t="str">
        <f t="shared" si="5"/>
        <v>Soja Sequeiro</v>
      </c>
      <c r="AV67" s="169"/>
      <c r="AW67" s="193" t="str">
        <f t="shared" si="14"/>
        <v/>
      </c>
      <c r="AX67" s="197" t="str">
        <f>IF(AV67="","",AV67*(VLOOKUP((_xlfn.CONCAT(AU67,AN67)),'Cadastro de Itens'!$J$16:$M$37,4,0)))</f>
        <v/>
      </c>
      <c r="AY67" s="198">
        <f t="shared" si="6"/>
        <v>0</v>
      </c>
      <c r="AZ67" s="190" t="str">
        <f t="shared" si="7"/>
        <v>Milho Safrinha</v>
      </c>
      <c r="BA67" s="200"/>
      <c r="BB67" s="193" t="str">
        <f t="shared" si="8"/>
        <v/>
      </c>
      <c r="BC67" s="197" t="str">
        <f>IF(BA67="","",BA67*(VLOOKUP((_xlfn.CONCAT(AZ67,AN67)),'Cadastro de Itens'!$J$16:$M$37,4,0)))</f>
        <v/>
      </c>
      <c r="BD67" s="198">
        <f t="shared" si="9"/>
        <v>0</v>
      </c>
      <c r="BE67" s="190" t="str">
        <f t="shared" si="10"/>
        <v/>
      </c>
      <c r="BF67" s="171"/>
      <c r="BG67" s="193" t="str">
        <f t="shared" si="11"/>
        <v/>
      </c>
      <c r="BH67" s="197" t="str">
        <f>IF(BF67="","",BF67*(VLOOKUP((_xlfn.CONCAT(BE67,AN67)),'Cadastro de Itens'!$J$16:$M$37,4,0)))</f>
        <v/>
      </c>
      <c r="BI67" s="198">
        <f t="shared" si="12"/>
        <v>0</v>
      </c>
      <c r="BJ67" s="215">
        <f t="shared" si="13"/>
        <v>0</v>
      </c>
      <c r="BL67" s="147"/>
      <c r="BM67" s="158"/>
      <c r="BN67" s="212"/>
      <c r="BO67" s="212"/>
      <c r="BP67" s="212"/>
      <c r="BQ67" s="212"/>
      <c r="BR67" s="125"/>
      <c r="BT67" s="657"/>
      <c r="BU67" s="658"/>
      <c r="BV67" s="658"/>
      <c r="BW67" s="658"/>
      <c r="BX67" s="658"/>
      <c r="BY67" s="658"/>
      <c r="BZ67" s="658"/>
      <c r="CA67" s="658"/>
      <c r="CB67" s="658"/>
      <c r="CC67" s="658"/>
      <c r="CD67" s="658"/>
      <c r="CE67" s="658"/>
      <c r="CF67" s="659"/>
      <c r="CG67" s="21"/>
    </row>
    <row r="68" spans="2:85" ht="18" customHeight="1" x14ac:dyDescent="0.3">
      <c r="B68" s="39"/>
      <c r="C68" s="262">
        <f>Endividamento!C62</f>
        <v>0</v>
      </c>
      <c r="D68" s="262">
        <f>Endividamento!D62</f>
        <v>0</v>
      </c>
      <c r="E68" s="125"/>
      <c r="F68" s="125" t="s">
        <v>226</v>
      </c>
      <c r="G68" s="251">
        <f>Endividamento!R62</f>
        <v>0</v>
      </c>
      <c r="H68" s="251">
        <f>Endividamento!T62</f>
        <v>0</v>
      </c>
      <c r="I68" s="252">
        <f>Endividamento!V62</f>
        <v>0</v>
      </c>
      <c r="J68" s="253">
        <f>Endividamento!AD62</f>
        <v>0</v>
      </c>
      <c r="K68" s="253">
        <f>INDEX(Endividamento!AT62:DZ62,MATCH(Passivos!$K$27,Endividamento!$AG$20:$DZ$20,0))</f>
        <v>0</v>
      </c>
      <c r="L68" s="253">
        <f>INDEX(Endividamento!AT62:DZ62,MATCH(Passivos!$L$27,Endividamento!$AG$20:$DZ$20,0))</f>
        <v>0</v>
      </c>
      <c r="M68" s="253">
        <f>INDEX(Endividamento!AT62:DZ62,MATCH(Passivos!$M$27,Endividamento!$AG$20:$DZ$20,0))</f>
        <v>0</v>
      </c>
      <c r="N68" s="253">
        <f>INDEX(Endividamento!AT62:DZ62,MATCH(Passivos!$N$27,Endividamento!$AG$20:$DZ$20,0))</f>
        <v>0</v>
      </c>
      <c r="O68" s="253">
        <f>INDEX(Endividamento!AT62:DZ62,MATCH(Passivos!$O$27,Endividamento!$AG$20:$DZ$20,0))</f>
        <v>0</v>
      </c>
      <c r="P68" s="253">
        <f>INDEX(Endividamento!AT62:DZ62,MATCH(Passivos!$P$27,Endividamento!$AG$20:$DZ$20,0))</f>
        <v>0</v>
      </c>
      <c r="Q68" s="253">
        <f>INDEX(Endividamento!AT62:DZ62,MATCH(Passivos!$Q$27,Endividamento!$AG$20:$DZ$20,0))</f>
        <v>0</v>
      </c>
      <c r="R68" s="134" t="e">
        <f ca="1">SUMIF(Endividamento!$AG$20:$DZ$20,"&gt;"&amp;$Q$27,Endividamento!AT62:DZ62)+Endividamento!#REF!</f>
        <v>#REF!</v>
      </c>
      <c r="T68" s="125"/>
      <c r="U68" s="125"/>
      <c r="V68" s="137"/>
      <c r="W68" s="137"/>
      <c r="X68" s="137"/>
      <c r="Y68" s="137"/>
      <c r="Z68" s="137"/>
      <c r="AA68" s="66"/>
      <c r="AB68" s="125" t="str">
        <f>IF(Fornecedores!C61="","",Fornecedores!C61)</f>
        <v/>
      </c>
      <c r="AC68" s="125" t="str">
        <f>IF(Fornecedores!D61="","",Fornecedores!D61)</f>
        <v/>
      </c>
      <c r="AD68" s="125" t="str">
        <f>IF(Fornecedores!F61="","",Fornecedores!F61)</f>
        <v/>
      </c>
      <c r="AE68" s="163" t="str">
        <f>IF(Fornecedores!G61="","",Fornecedores!G61)</f>
        <v/>
      </c>
      <c r="AF68" s="146" t="str">
        <f>IF(Fornecedores!E61="","",Fornecedores!E61)</f>
        <v/>
      </c>
      <c r="AG68" s="66"/>
      <c r="AH68" s="147"/>
      <c r="AI68" s="148"/>
      <c r="AJ68" s="66"/>
      <c r="AK68" s="169"/>
      <c r="AL68" s="169"/>
      <c r="AM68" s="169"/>
      <c r="AN68" s="169"/>
      <c r="AO68" s="169"/>
      <c r="AP68" s="169"/>
      <c r="AQ68" s="169"/>
      <c r="AR68" s="169"/>
      <c r="AS68" s="169"/>
      <c r="AT68" s="178"/>
      <c r="AU68" s="190" t="str">
        <f t="shared" si="5"/>
        <v>Soja Sequeiro</v>
      </c>
      <c r="AV68" s="169"/>
      <c r="AW68" s="193" t="str">
        <f t="shared" si="14"/>
        <v/>
      </c>
      <c r="AX68" s="197" t="str">
        <f>IF(AV68="","",AV68*(VLOOKUP((_xlfn.CONCAT(AU68,AN68)),'Cadastro de Itens'!$J$16:$M$37,4,0)))</f>
        <v/>
      </c>
      <c r="AY68" s="198">
        <f t="shared" si="6"/>
        <v>0</v>
      </c>
      <c r="AZ68" s="190" t="str">
        <f t="shared" si="7"/>
        <v>Milho Safrinha</v>
      </c>
      <c r="BA68" s="200"/>
      <c r="BB68" s="193" t="str">
        <f t="shared" si="8"/>
        <v/>
      </c>
      <c r="BC68" s="197" t="str">
        <f>IF(BA68="","",BA68*(VLOOKUP((_xlfn.CONCAT(AZ68,AN68)),'Cadastro de Itens'!$J$16:$M$37,4,0)))</f>
        <v/>
      </c>
      <c r="BD68" s="198">
        <f t="shared" si="9"/>
        <v>0</v>
      </c>
      <c r="BE68" s="190" t="str">
        <f t="shared" si="10"/>
        <v/>
      </c>
      <c r="BF68" s="171"/>
      <c r="BG68" s="193" t="str">
        <f t="shared" si="11"/>
        <v/>
      </c>
      <c r="BH68" s="197" t="str">
        <f>IF(BF68="","",BF68*(VLOOKUP((_xlfn.CONCAT(BE68,AN68)),'Cadastro de Itens'!$J$16:$M$37,4,0)))</f>
        <v/>
      </c>
      <c r="BI68" s="198">
        <f t="shared" si="12"/>
        <v>0</v>
      </c>
      <c r="BJ68" s="215">
        <f t="shared" si="13"/>
        <v>0</v>
      </c>
      <c r="BL68" s="147"/>
      <c r="BM68" s="158"/>
      <c r="BN68" s="212"/>
      <c r="BO68" s="212"/>
      <c r="BP68" s="212"/>
      <c r="BQ68" s="212"/>
      <c r="BR68" s="125"/>
      <c r="BT68" s="657"/>
      <c r="BU68" s="658"/>
      <c r="BV68" s="658"/>
      <c r="BW68" s="658"/>
      <c r="BX68" s="658"/>
      <c r="BY68" s="658"/>
      <c r="BZ68" s="658"/>
      <c r="CA68" s="658"/>
      <c r="CB68" s="658"/>
      <c r="CC68" s="658"/>
      <c r="CD68" s="658"/>
      <c r="CE68" s="658"/>
      <c r="CF68" s="659"/>
      <c r="CG68" s="21"/>
    </row>
    <row r="69" spans="2:85" ht="18" customHeight="1" x14ac:dyDescent="0.3">
      <c r="B69" s="39"/>
      <c r="C69" s="262">
        <f>Endividamento!C63</f>
        <v>0</v>
      </c>
      <c r="D69" s="262">
        <f>Endividamento!D63</f>
        <v>0</v>
      </c>
      <c r="E69" s="125"/>
      <c r="F69" s="125" t="s">
        <v>226</v>
      </c>
      <c r="G69" s="251">
        <f>Endividamento!R63</f>
        <v>0</v>
      </c>
      <c r="H69" s="251">
        <f>Endividamento!T63</f>
        <v>0</v>
      </c>
      <c r="I69" s="252">
        <f>Endividamento!V63</f>
        <v>0</v>
      </c>
      <c r="J69" s="253">
        <f>Endividamento!AD63</f>
        <v>0</v>
      </c>
      <c r="K69" s="253">
        <f>INDEX(Endividamento!AT63:DZ63,MATCH(Passivos!$K$27,Endividamento!$AG$20:$DZ$20,0))</f>
        <v>0</v>
      </c>
      <c r="L69" s="253">
        <f>INDEX(Endividamento!AT63:DZ63,MATCH(Passivos!$L$27,Endividamento!$AG$20:$DZ$20,0))</f>
        <v>0</v>
      </c>
      <c r="M69" s="253">
        <f>INDEX(Endividamento!AT63:DZ63,MATCH(Passivos!$M$27,Endividamento!$AG$20:$DZ$20,0))</f>
        <v>0</v>
      </c>
      <c r="N69" s="253">
        <f>INDEX(Endividamento!AT63:DZ63,MATCH(Passivos!$N$27,Endividamento!$AG$20:$DZ$20,0))</f>
        <v>0</v>
      </c>
      <c r="O69" s="253">
        <f>INDEX(Endividamento!AT63:DZ63,MATCH(Passivos!$O$27,Endividamento!$AG$20:$DZ$20,0))</f>
        <v>0</v>
      </c>
      <c r="P69" s="253">
        <f>INDEX(Endividamento!AT63:DZ63,MATCH(Passivos!$P$27,Endividamento!$AG$20:$DZ$20,0))</f>
        <v>0</v>
      </c>
      <c r="Q69" s="253">
        <f>INDEX(Endividamento!AT63:DZ63,MATCH(Passivos!$Q$27,Endividamento!$AG$20:$DZ$20,0))</f>
        <v>0</v>
      </c>
      <c r="R69" s="134" t="e">
        <f ca="1">SUMIF(Endividamento!$AG$20:$DZ$20,"&gt;"&amp;$Q$27,Endividamento!AT63:DZ63)+Endividamento!#REF!</f>
        <v>#REF!</v>
      </c>
      <c r="T69" s="125"/>
      <c r="U69" s="125"/>
      <c r="V69" s="137"/>
      <c r="W69" s="137"/>
      <c r="X69" s="137"/>
      <c r="Y69" s="137"/>
      <c r="Z69" s="137"/>
      <c r="AA69" s="66"/>
      <c r="AB69" s="125" t="str">
        <f>IF(Fornecedores!C62="","",Fornecedores!C62)</f>
        <v/>
      </c>
      <c r="AC69" s="125" t="str">
        <f>IF(Fornecedores!D62="","",Fornecedores!D62)</f>
        <v/>
      </c>
      <c r="AD69" s="125" t="str">
        <f>IF(Fornecedores!F62="","",Fornecedores!F62)</f>
        <v/>
      </c>
      <c r="AE69" s="163" t="str">
        <f>IF(Fornecedores!G62="","",Fornecedores!G62)</f>
        <v/>
      </c>
      <c r="AF69" s="146" t="str">
        <f>IF(Fornecedores!E62="","",Fornecedores!E62)</f>
        <v/>
      </c>
      <c r="AG69" s="66"/>
      <c r="AH69" s="147"/>
      <c r="AI69" s="148"/>
      <c r="AJ69" s="66"/>
      <c r="AK69" s="169"/>
      <c r="AL69" s="169"/>
      <c r="AM69" s="169"/>
      <c r="AN69" s="169"/>
      <c r="AO69" s="169"/>
      <c r="AP69" s="169"/>
      <c r="AQ69" s="169"/>
      <c r="AR69" s="169"/>
      <c r="AS69" s="169"/>
      <c r="AT69" s="178"/>
      <c r="AU69" s="190" t="str">
        <f t="shared" si="5"/>
        <v>Soja Sequeiro</v>
      </c>
      <c r="AV69" s="169"/>
      <c r="AW69" s="193" t="str">
        <f t="shared" si="14"/>
        <v/>
      </c>
      <c r="AX69" s="197" t="str">
        <f>IF(AV69="","",AV69*(VLOOKUP((_xlfn.CONCAT(AU69,AN69)),'Cadastro de Itens'!$J$16:$M$37,4,0)))</f>
        <v/>
      </c>
      <c r="AY69" s="198">
        <f t="shared" si="6"/>
        <v>0</v>
      </c>
      <c r="AZ69" s="190" t="str">
        <f t="shared" si="7"/>
        <v>Milho Safrinha</v>
      </c>
      <c r="BA69" s="200"/>
      <c r="BB69" s="193" t="str">
        <f t="shared" si="8"/>
        <v/>
      </c>
      <c r="BC69" s="197" t="str">
        <f>IF(BA69="","",BA69*(VLOOKUP((_xlfn.CONCAT(AZ69,AN69)),'Cadastro de Itens'!$J$16:$M$37,4,0)))</f>
        <v/>
      </c>
      <c r="BD69" s="198">
        <f t="shared" si="9"/>
        <v>0</v>
      </c>
      <c r="BE69" s="190" t="str">
        <f t="shared" si="10"/>
        <v/>
      </c>
      <c r="BF69" s="171"/>
      <c r="BG69" s="193" t="str">
        <f t="shared" si="11"/>
        <v/>
      </c>
      <c r="BH69" s="197" t="str">
        <f>IF(BF69="","",BF69*(VLOOKUP((_xlfn.CONCAT(BE69,AN69)),'Cadastro de Itens'!$J$16:$M$37,4,0)))</f>
        <v/>
      </c>
      <c r="BI69" s="198">
        <f t="shared" si="12"/>
        <v>0</v>
      </c>
      <c r="BJ69" s="215">
        <f t="shared" si="13"/>
        <v>0</v>
      </c>
      <c r="BL69" s="147"/>
      <c r="BM69" s="158"/>
      <c r="BN69" s="212"/>
      <c r="BO69" s="212"/>
      <c r="BP69" s="212"/>
      <c r="BQ69" s="212"/>
      <c r="BR69" s="125"/>
      <c r="BT69" s="657"/>
      <c r="BU69" s="658"/>
      <c r="BV69" s="658"/>
      <c r="BW69" s="658"/>
      <c r="BX69" s="658"/>
      <c r="BY69" s="658"/>
      <c r="BZ69" s="658"/>
      <c r="CA69" s="658"/>
      <c r="CB69" s="658"/>
      <c r="CC69" s="658"/>
      <c r="CD69" s="658"/>
      <c r="CE69" s="658"/>
      <c r="CF69" s="659"/>
      <c r="CG69" s="21"/>
    </row>
    <row r="70" spans="2:85" ht="18" customHeight="1" x14ac:dyDescent="0.3">
      <c r="B70" s="39"/>
      <c r="C70" s="262">
        <f>Endividamento!C64</f>
        <v>0</v>
      </c>
      <c r="D70" s="262">
        <f>Endividamento!D64</f>
        <v>0</v>
      </c>
      <c r="E70" s="125"/>
      <c r="F70" s="125" t="s">
        <v>226</v>
      </c>
      <c r="G70" s="251">
        <f>Endividamento!R64</f>
        <v>0</v>
      </c>
      <c r="H70" s="251">
        <f>Endividamento!T64</f>
        <v>0</v>
      </c>
      <c r="I70" s="252">
        <f>Endividamento!V64</f>
        <v>0</v>
      </c>
      <c r="J70" s="253">
        <f>Endividamento!AD64</f>
        <v>0</v>
      </c>
      <c r="K70" s="253">
        <f>INDEX(Endividamento!AT64:DZ64,MATCH(Passivos!$K$27,Endividamento!$AG$20:$DZ$20,0))</f>
        <v>0</v>
      </c>
      <c r="L70" s="253">
        <f>INDEX(Endividamento!AT64:DZ64,MATCH(Passivos!$L$27,Endividamento!$AG$20:$DZ$20,0))</f>
        <v>0</v>
      </c>
      <c r="M70" s="253">
        <f>INDEX(Endividamento!AT64:DZ64,MATCH(Passivos!$M$27,Endividamento!$AG$20:$DZ$20,0))</f>
        <v>0</v>
      </c>
      <c r="N70" s="253">
        <f>INDEX(Endividamento!AT64:DZ64,MATCH(Passivos!$N$27,Endividamento!$AG$20:$DZ$20,0))</f>
        <v>0</v>
      </c>
      <c r="O70" s="253">
        <f>INDEX(Endividamento!AT64:DZ64,MATCH(Passivos!$O$27,Endividamento!$AG$20:$DZ$20,0))</f>
        <v>0</v>
      </c>
      <c r="P70" s="253">
        <f>INDEX(Endividamento!AT64:DZ64,MATCH(Passivos!$P$27,Endividamento!$AG$20:$DZ$20,0))</f>
        <v>0</v>
      </c>
      <c r="Q70" s="253">
        <f>INDEX(Endividamento!AT64:DZ64,MATCH(Passivos!$Q$27,Endividamento!$AG$20:$DZ$20,0))</f>
        <v>0</v>
      </c>
      <c r="R70" s="134" t="e">
        <f ca="1">SUMIF(Endividamento!$AG$20:$DZ$20,"&gt;"&amp;$Q$27,Endividamento!AT64:DZ64)+Endividamento!#REF!</f>
        <v>#REF!</v>
      </c>
      <c r="T70" s="125"/>
      <c r="U70" s="125"/>
      <c r="V70" s="137"/>
      <c r="W70" s="137"/>
      <c r="X70" s="137"/>
      <c r="Y70" s="137"/>
      <c r="Z70" s="137"/>
      <c r="AA70" s="66"/>
      <c r="AB70" s="125" t="str">
        <f>IF(Fornecedores!C63="","",Fornecedores!C63)</f>
        <v/>
      </c>
      <c r="AC70" s="125" t="str">
        <f>IF(Fornecedores!D63="","",Fornecedores!D63)</f>
        <v/>
      </c>
      <c r="AD70" s="125" t="str">
        <f>IF(Fornecedores!F63="","",Fornecedores!F63)</f>
        <v/>
      </c>
      <c r="AE70" s="163" t="str">
        <f>IF(Fornecedores!G63="","",Fornecedores!G63)</f>
        <v/>
      </c>
      <c r="AF70" s="146" t="str">
        <f>IF(Fornecedores!E63="","",Fornecedores!E63)</f>
        <v/>
      </c>
      <c r="AG70" s="66"/>
      <c r="AH70" s="147"/>
      <c r="AI70" s="148"/>
      <c r="AJ70" s="66"/>
      <c r="AK70" s="169"/>
      <c r="AL70" s="169"/>
      <c r="AM70" s="169"/>
      <c r="AN70" s="169"/>
      <c r="AO70" s="169"/>
      <c r="AP70" s="169"/>
      <c r="AQ70" s="169"/>
      <c r="AR70" s="169"/>
      <c r="AS70" s="169"/>
      <c r="AT70" s="178"/>
      <c r="AU70" s="190" t="str">
        <f t="shared" si="5"/>
        <v>Soja Sequeiro</v>
      </c>
      <c r="AV70" s="169"/>
      <c r="AW70" s="193" t="str">
        <f t="shared" si="14"/>
        <v/>
      </c>
      <c r="AX70" s="197" t="str">
        <f>IF(AV70="","",AV70*(VLOOKUP((_xlfn.CONCAT(AU70,AN70)),'Cadastro de Itens'!$J$16:$M$37,4,0)))</f>
        <v/>
      </c>
      <c r="AY70" s="198">
        <f t="shared" si="6"/>
        <v>0</v>
      </c>
      <c r="AZ70" s="190" t="str">
        <f t="shared" si="7"/>
        <v>Milho Safrinha</v>
      </c>
      <c r="BA70" s="200"/>
      <c r="BB70" s="193" t="str">
        <f t="shared" si="8"/>
        <v/>
      </c>
      <c r="BC70" s="197" t="str">
        <f>IF(BA70="","",BA70*(VLOOKUP((_xlfn.CONCAT(AZ70,AN70)),'Cadastro de Itens'!$J$16:$M$37,4,0)))</f>
        <v/>
      </c>
      <c r="BD70" s="198">
        <f t="shared" si="9"/>
        <v>0</v>
      </c>
      <c r="BE70" s="190" t="str">
        <f t="shared" si="10"/>
        <v/>
      </c>
      <c r="BF70" s="171"/>
      <c r="BG70" s="193" t="str">
        <f t="shared" si="11"/>
        <v/>
      </c>
      <c r="BH70" s="197" t="str">
        <f>IF(BF70="","",BF70*(VLOOKUP((_xlfn.CONCAT(BE70,AN70)),'Cadastro de Itens'!$J$16:$M$37,4,0)))</f>
        <v/>
      </c>
      <c r="BI70" s="198">
        <f t="shared" si="12"/>
        <v>0</v>
      </c>
      <c r="BJ70" s="215">
        <f t="shared" si="13"/>
        <v>0</v>
      </c>
      <c r="BL70" s="147"/>
      <c r="BM70" s="158"/>
      <c r="BN70" s="212"/>
      <c r="BO70" s="212"/>
      <c r="BP70" s="212"/>
      <c r="BQ70" s="212"/>
      <c r="BR70" s="125"/>
      <c r="BT70" s="657"/>
      <c r="BU70" s="658"/>
      <c r="BV70" s="658"/>
      <c r="BW70" s="658"/>
      <c r="BX70" s="658"/>
      <c r="BY70" s="658"/>
      <c r="BZ70" s="658"/>
      <c r="CA70" s="658"/>
      <c r="CB70" s="658"/>
      <c r="CC70" s="658"/>
      <c r="CD70" s="658"/>
      <c r="CE70" s="658"/>
      <c r="CF70" s="659"/>
      <c r="CG70" s="21"/>
    </row>
    <row r="71" spans="2:85" ht="18" customHeight="1" x14ac:dyDescent="0.3">
      <c r="B71" s="39"/>
      <c r="C71" s="262">
        <f>Endividamento!C65</f>
        <v>0</v>
      </c>
      <c r="D71" s="262">
        <f>Endividamento!D65</f>
        <v>0</v>
      </c>
      <c r="E71" s="125"/>
      <c r="F71" s="125" t="s">
        <v>226</v>
      </c>
      <c r="G71" s="251">
        <f>Endividamento!R65</f>
        <v>0</v>
      </c>
      <c r="H71" s="251">
        <f>Endividamento!T65</f>
        <v>0</v>
      </c>
      <c r="I71" s="252">
        <f>Endividamento!V65</f>
        <v>0</v>
      </c>
      <c r="J71" s="253">
        <f>Endividamento!AD65</f>
        <v>0</v>
      </c>
      <c r="K71" s="253">
        <f>INDEX(Endividamento!AT65:DZ65,MATCH(Passivos!$K$27,Endividamento!$AG$20:$DZ$20,0))</f>
        <v>0</v>
      </c>
      <c r="L71" s="253">
        <f>INDEX(Endividamento!AT65:DZ65,MATCH(Passivos!$L$27,Endividamento!$AG$20:$DZ$20,0))</f>
        <v>0</v>
      </c>
      <c r="M71" s="253">
        <f>INDEX(Endividamento!AT65:DZ65,MATCH(Passivos!$M$27,Endividamento!$AG$20:$DZ$20,0))</f>
        <v>0</v>
      </c>
      <c r="N71" s="253">
        <f>INDEX(Endividamento!AT65:DZ65,MATCH(Passivos!$N$27,Endividamento!$AG$20:$DZ$20,0))</f>
        <v>0</v>
      </c>
      <c r="O71" s="253">
        <f>INDEX(Endividamento!AT65:DZ65,MATCH(Passivos!$O$27,Endividamento!$AG$20:$DZ$20,0))</f>
        <v>0</v>
      </c>
      <c r="P71" s="253">
        <f>INDEX(Endividamento!AT65:DZ65,MATCH(Passivos!$P$27,Endividamento!$AG$20:$DZ$20,0))</f>
        <v>0</v>
      </c>
      <c r="Q71" s="253">
        <f>INDEX(Endividamento!AT65:DZ65,MATCH(Passivos!$Q$27,Endividamento!$AG$20:$DZ$20,0))</f>
        <v>0</v>
      </c>
      <c r="R71" s="134" t="e">
        <f ca="1">SUMIF(Endividamento!$AG$20:$DZ$20,"&gt;"&amp;$Q$27,Endividamento!AT65:DZ65)+Endividamento!#REF!</f>
        <v>#REF!</v>
      </c>
      <c r="T71" s="125"/>
      <c r="U71" s="125"/>
      <c r="V71" s="137"/>
      <c r="W71" s="137"/>
      <c r="X71" s="137"/>
      <c r="Y71" s="137"/>
      <c r="Z71" s="137"/>
      <c r="AA71" s="66"/>
      <c r="AB71" s="125" t="str">
        <f>IF(Fornecedores!C64="","",Fornecedores!C64)</f>
        <v/>
      </c>
      <c r="AC71" s="125" t="str">
        <f>IF(Fornecedores!D64="","",Fornecedores!D64)</f>
        <v/>
      </c>
      <c r="AD71" s="125" t="str">
        <f>IF(Fornecedores!F64="","",Fornecedores!F64)</f>
        <v/>
      </c>
      <c r="AE71" s="163" t="str">
        <f>IF(Fornecedores!G64="","",Fornecedores!G64)</f>
        <v/>
      </c>
      <c r="AF71" s="146" t="str">
        <f>IF(Fornecedores!E64="","",Fornecedores!E64)</f>
        <v/>
      </c>
      <c r="AG71" s="66"/>
      <c r="AH71" s="147"/>
      <c r="AI71" s="148"/>
      <c r="AJ71" s="66"/>
      <c r="AK71" s="169"/>
      <c r="AL71" s="169"/>
      <c r="AM71" s="169"/>
      <c r="AN71" s="169"/>
      <c r="AO71" s="169"/>
      <c r="AP71" s="169"/>
      <c r="AQ71" s="169"/>
      <c r="AR71" s="169"/>
      <c r="AS71" s="169"/>
      <c r="AT71" s="178"/>
      <c r="AU71" s="190" t="str">
        <f t="shared" si="5"/>
        <v>Soja Sequeiro</v>
      </c>
      <c r="AV71" s="169"/>
      <c r="AW71" s="193" t="str">
        <f t="shared" si="14"/>
        <v/>
      </c>
      <c r="AX71" s="197" t="str">
        <f>IF(AV71="","",AV71*(VLOOKUP((_xlfn.CONCAT(AU71,AN71)),'Cadastro de Itens'!$J$16:$M$37,4,0)))</f>
        <v/>
      </c>
      <c r="AY71" s="198">
        <f t="shared" si="6"/>
        <v>0</v>
      </c>
      <c r="AZ71" s="190" t="str">
        <f t="shared" si="7"/>
        <v>Milho Safrinha</v>
      </c>
      <c r="BA71" s="200"/>
      <c r="BB71" s="193" t="str">
        <f t="shared" si="8"/>
        <v/>
      </c>
      <c r="BC71" s="197" t="str">
        <f>IF(BA71="","",BA71*(VLOOKUP((_xlfn.CONCAT(AZ71,AN71)),'Cadastro de Itens'!$J$16:$M$37,4,0)))</f>
        <v/>
      </c>
      <c r="BD71" s="198">
        <f t="shared" si="9"/>
        <v>0</v>
      </c>
      <c r="BE71" s="190" t="str">
        <f t="shared" si="10"/>
        <v/>
      </c>
      <c r="BF71" s="171"/>
      <c r="BG71" s="193" t="str">
        <f t="shared" si="11"/>
        <v/>
      </c>
      <c r="BH71" s="197" t="str">
        <f>IF(BF71="","",BF71*(VLOOKUP((_xlfn.CONCAT(BE71,AN71)),'Cadastro de Itens'!$J$16:$M$37,4,0)))</f>
        <v/>
      </c>
      <c r="BI71" s="198">
        <f t="shared" si="12"/>
        <v>0</v>
      </c>
      <c r="BJ71" s="215">
        <f t="shared" si="13"/>
        <v>0</v>
      </c>
      <c r="BL71" s="147"/>
      <c r="BM71" s="158"/>
      <c r="BN71" s="212"/>
      <c r="BO71" s="212"/>
      <c r="BP71" s="212"/>
      <c r="BQ71" s="212"/>
      <c r="BR71" s="125"/>
      <c r="BT71" s="657"/>
      <c r="BU71" s="658"/>
      <c r="BV71" s="658"/>
      <c r="BW71" s="658"/>
      <c r="BX71" s="658"/>
      <c r="BY71" s="658"/>
      <c r="BZ71" s="658"/>
      <c r="CA71" s="658"/>
      <c r="CB71" s="658"/>
      <c r="CC71" s="658"/>
      <c r="CD71" s="658"/>
      <c r="CE71" s="658"/>
      <c r="CF71" s="659"/>
      <c r="CG71" s="21"/>
    </row>
    <row r="72" spans="2:85" ht="18" customHeight="1" x14ac:dyDescent="0.3">
      <c r="B72" s="39"/>
      <c r="C72" s="262">
        <f>Endividamento!C66</f>
        <v>0</v>
      </c>
      <c r="D72" s="262">
        <f>Endividamento!D66</f>
        <v>0</v>
      </c>
      <c r="E72" s="125"/>
      <c r="F72" s="125" t="s">
        <v>226</v>
      </c>
      <c r="G72" s="251">
        <f>Endividamento!R66</f>
        <v>0</v>
      </c>
      <c r="H72" s="251">
        <f>Endividamento!T66</f>
        <v>0</v>
      </c>
      <c r="I72" s="252">
        <f>Endividamento!V66</f>
        <v>0</v>
      </c>
      <c r="J72" s="253">
        <f>Endividamento!AD66</f>
        <v>0</v>
      </c>
      <c r="K72" s="253">
        <f>INDEX(Endividamento!AT66:DZ66,MATCH(Passivos!$K$27,Endividamento!$AG$20:$DZ$20,0))</f>
        <v>0</v>
      </c>
      <c r="L72" s="253">
        <f>INDEX(Endividamento!AT66:DZ66,MATCH(Passivos!$L$27,Endividamento!$AG$20:$DZ$20,0))</f>
        <v>0</v>
      </c>
      <c r="M72" s="253">
        <f>INDEX(Endividamento!AT66:DZ66,MATCH(Passivos!$M$27,Endividamento!$AG$20:$DZ$20,0))</f>
        <v>0</v>
      </c>
      <c r="N72" s="253">
        <f>INDEX(Endividamento!AT66:DZ66,MATCH(Passivos!$N$27,Endividamento!$AG$20:$DZ$20,0))</f>
        <v>0</v>
      </c>
      <c r="O72" s="253">
        <f>INDEX(Endividamento!AT66:DZ66,MATCH(Passivos!$O$27,Endividamento!$AG$20:$DZ$20,0))</f>
        <v>0</v>
      </c>
      <c r="P72" s="253">
        <f>INDEX(Endividamento!AT66:DZ66,MATCH(Passivos!$P$27,Endividamento!$AG$20:$DZ$20,0))</f>
        <v>0</v>
      </c>
      <c r="Q72" s="253">
        <f>INDEX(Endividamento!AT66:DZ66,MATCH(Passivos!$Q$27,Endividamento!$AG$20:$DZ$20,0))</f>
        <v>0</v>
      </c>
      <c r="R72" s="134" t="e">
        <f ca="1">SUMIF(Endividamento!$AG$20:$DZ$20,"&gt;"&amp;$Q$27,Endividamento!AT66:DZ66)+Endividamento!#REF!</f>
        <v>#REF!</v>
      </c>
      <c r="T72" s="125"/>
      <c r="U72" s="125"/>
      <c r="V72" s="137"/>
      <c r="W72" s="137"/>
      <c r="X72" s="137"/>
      <c r="Y72" s="137"/>
      <c r="Z72" s="137"/>
      <c r="AA72" s="66"/>
      <c r="AB72" s="125" t="str">
        <f>IF(Fornecedores!C65="","",Fornecedores!C65)</f>
        <v/>
      </c>
      <c r="AC72" s="125" t="str">
        <f>IF(Fornecedores!D65="","",Fornecedores!D65)</f>
        <v/>
      </c>
      <c r="AD72" s="125" t="str">
        <f>IF(Fornecedores!F65="","",Fornecedores!F65)</f>
        <v/>
      </c>
      <c r="AE72" s="163" t="str">
        <f>IF(Fornecedores!G65="","",Fornecedores!G65)</f>
        <v/>
      </c>
      <c r="AF72" s="146" t="str">
        <f>IF(Fornecedores!E65="","",Fornecedores!E65)</f>
        <v/>
      </c>
      <c r="AG72" s="66"/>
      <c r="AH72" s="147"/>
      <c r="AI72" s="148"/>
      <c r="AJ72" s="66"/>
      <c r="AK72" s="169"/>
      <c r="AL72" s="169"/>
      <c r="AM72" s="169"/>
      <c r="AN72" s="169"/>
      <c r="AO72" s="169"/>
      <c r="AP72" s="169"/>
      <c r="AQ72" s="169"/>
      <c r="AR72" s="169"/>
      <c r="AS72" s="169"/>
      <c r="AT72" s="178"/>
      <c r="AU72" s="190" t="str">
        <f t="shared" si="5"/>
        <v>Soja Sequeiro</v>
      </c>
      <c r="AV72" s="169"/>
      <c r="AW72" s="193" t="str">
        <f t="shared" si="14"/>
        <v/>
      </c>
      <c r="AX72" s="197" t="str">
        <f>IF(AV72="","",AV72*(VLOOKUP((_xlfn.CONCAT(AU72,AN72)),'Cadastro de Itens'!$J$16:$M$37,4,0)))</f>
        <v/>
      </c>
      <c r="AY72" s="198">
        <f t="shared" si="6"/>
        <v>0</v>
      </c>
      <c r="AZ72" s="190" t="str">
        <f t="shared" si="7"/>
        <v>Milho Safrinha</v>
      </c>
      <c r="BA72" s="200"/>
      <c r="BB72" s="193" t="str">
        <f t="shared" si="8"/>
        <v/>
      </c>
      <c r="BC72" s="197" t="str">
        <f>IF(BA72="","",BA72*(VLOOKUP((_xlfn.CONCAT(AZ72,AN72)),'Cadastro de Itens'!$J$16:$M$37,4,0)))</f>
        <v/>
      </c>
      <c r="BD72" s="198">
        <f t="shared" si="9"/>
        <v>0</v>
      </c>
      <c r="BE72" s="190" t="str">
        <f t="shared" si="10"/>
        <v/>
      </c>
      <c r="BF72" s="171"/>
      <c r="BG72" s="193" t="str">
        <f t="shared" si="11"/>
        <v/>
      </c>
      <c r="BH72" s="197" t="str">
        <f>IF(BF72="","",BF72*(VLOOKUP((_xlfn.CONCAT(BE72,AN72)),'Cadastro de Itens'!$J$16:$M$37,4,0)))</f>
        <v/>
      </c>
      <c r="BI72" s="198">
        <f t="shared" si="12"/>
        <v>0</v>
      </c>
      <c r="BJ72" s="215">
        <f t="shared" si="13"/>
        <v>0</v>
      </c>
      <c r="BL72" s="147"/>
      <c r="BM72" s="158"/>
      <c r="BN72" s="212"/>
      <c r="BO72" s="212"/>
      <c r="BP72" s="212"/>
      <c r="BQ72" s="212"/>
      <c r="BR72" s="125"/>
      <c r="BT72" s="657"/>
      <c r="BU72" s="658"/>
      <c r="BV72" s="658"/>
      <c r="BW72" s="658"/>
      <c r="BX72" s="658"/>
      <c r="BY72" s="658"/>
      <c r="BZ72" s="658"/>
      <c r="CA72" s="658"/>
      <c r="CB72" s="658"/>
      <c r="CC72" s="658"/>
      <c r="CD72" s="658"/>
      <c r="CE72" s="658"/>
      <c r="CF72" s="659"/>
      <c r="CG72" s="21"/>
    </row>
    <row r="73" spans="2:85" ht="18" customHeight="1" x14ac:dyDescent="0.3">
      <c r="B73" s="39"/>
      <c r="C73" s="262">
        <f>Endividamento!C67</f>
        <v>0</v>
      </c>
      <c r="D73" s="262">
        <f>Endividamento!D67</f>
        <v>0</v>
      </c>
      <c r="E73" s="125"/>
      <c r="F73" s="125" t="s">
        <v>226</v>
      </c>
      <c r="G73" s="251">
        <f>Endividamento!R67</f>
        <v>0</v>
      </c>
      <c r="H73" s="251">
        <f>Endividamento!T67</f>
        <v>0</v>
      </c>
      <c r="I73" s="252">
        <f>Endividamento!V67</f>
        <v>0</v>
      </c>
      <c r="J73" s="253">
        <f>Endividamento!AD67</f>
        <v>0</v>
      </c>
      <c r="K73" s="253">
        <f>INDEX(Endividamento!AT67:DZ67,MATCH(Passivos!$K$27,Endividamento!$AG$20:$DZ$20,0))</f>
        <v>0</v>
      </c>
      <c r="L73" s="253">
        <f>INDEX(Endividamento!AT67:DZ67,MATCH(Passivos!$L$27,Endividamento!$AG$20:$DZ$20,0))</f>
        <v>0</v>
      </c>
      <c r="M73" s="253">
        <f>INDEX(Endividamento!AT67:DZ67,MATCH(Passivos!$M$27,Endividamento!$AG$20:$DZ$20,0))</f>
        <v>0</v>
      </c>
      <c r="N73" s="253">
        <f>INDEX(Endividamento!AT67:DZ67,MATCH(Passivos!$N$27,Endividamento!$AG$20:$DZ$20,0))</f>
        <v>0</v>
      </c>
      <c r="O73" s="253">
        <f>INDEX(Endividamento!AT67:DZ67,MATCH(Passivos!$O$27,Endividamento!$AG$20:$DZ$20,0))</f>
        <v>0</v>
      </c>
      <c r="P73" s="253">
        <f>INDEX(Endividamento!AT67:DZ67,MATCH(Passivos!$P$27,Endividamento!$AG$20:$DZ$20,0))</f>
        <v>0</v>
      </c>
      <c r="Q73" s="253">
        <f>INDEX(Endividamento!AT67:DZ67,MATCH(Passivos!$Q$27,Endividamento!$AG$20:$DZ$20,0))</f>
        <v>0</v>
      </c>
      <c r="R73" s="134" t="e">
        <f ca="1">SUMIF(Endividamento!$AG$20:$DZ$20,"&gt;"&amp;$Q$27,Endividamento!AT67:DZ67)+Endividamento!#REF!</f>
        <v>#REF!</v>
      </c>
      <c r="T73" s="125"/>
      <c r="U73" s="125"/>
      <c r="V73" s="137"/>
      <c r="W73" s="137"/>
      <c r="X73" s="137"/>
      <c r="Y73" s="137"/>
      <c r="Z73" s="137"/>
      <c r="AA73" s="66"/>
      <c r="AB73" s="125" t="str">
        <f>IF(Fornecedores!C66="","",Fornecedores!C66)</f>
        <v/>
      </c>
      <c r="AC73" s="125" t="str">
        <f>IF(Fornecedores!D66="","",Fornecedores!D66)</f>
        <v/>
      </c>
      <c r="AD73" s="125" t="str">
        <f>IF(Fornecedores!F66="","",Fornecedores!F66)</f>
        <v/>
      </c>
      <c r="AE73" s="163" t="str">
        <f>IF(Fornecedores!G66="","",Fornecedores!G66)</f>
        <v/>
      </c>
      <c r="AF73" s="146" t="str">
        <f>IF(Fornecedores!E66="","",Fornecedores!E66)</f>
        <v/>
      </c>
      <c r="AG73" s="66"/>
      <c r="AH73" s="147"/>
      <c r="AI73" s="148"/>
      <c r="AJ73" s="66"/>
      <c r="AK73" s="169"/>
      <c r="AL73" s="169"/>
      <c r="AM73" s="169"/>
      <c r="AN73" s="169"/>
      <c r="AO73" s="169"/>
      <c r="AP73" s="169"/>
      <c r="AQ73" s="169"/>
      <c r="AR73" s="169"/>
      <c r="AS73" s="169"/>
      <c r="AT73" s="178"/>
      <c r="AU73" s="190" t="str">
        <f t="shared" si="5"/>
        <v>Soja Sequeiro</v>
      </c>
      <c r="AV73" s="169"/>
      <c r="AW73" s="193" t="str">
        <f t="shared" si="14"/>
        <v/>
      </c>
      <c r="AX73" s="197" t="str">
        <f>IF(AV73="","",AV73*(VLOOKUP((_xlfn.CONCAT(AU73,AN73)),'Cadastro de Itens'!$J$16:$M$37,4,0)))</f>
        <v/>
      </c>
      <c r="AY73" s="198">
        <f t="shared" si="6"/>
        <v>0</v>
      </c>
      <c r="AZ73" s="190" t="str">
        <f t="shared" si="7"/>
        <v>Milho Safrinha</v>
      </c>
      <c r="BA73" s="200"/>
      <c r="BB73" s="193" t="str">
        <f t="shared" si="8"/>
        <v/>
      </c>
      <c r="BC73" s="197" t="str">
        <f>IF(BA73="","",BA73*(VLOOKUP((_xlfn.CONCAT(AZ73,AN73)),'Cadastro de Itens'!$J$16:$M$37,4,0)))</f>
        <v/>
      </c>
      <c r="BD73" s="198">
        <f t="shared" si="9"/>
        <v>0</v>
      </c>
      <c r="BE73" s="190" t="str">
        <f t="shared" si="10"/>
        <v/>
      </c>
      <c r="BF73" s="171"/>
      <c r="BG73" s="193" t="str">
        <f t="shared" si="11"/>
        <v/>
      </c>
      <c r="BH73" s="197" t="str">
        <f>IF(BF73="","",BF73*(VLOOKUP((_xlfn.CONCAT(BE73,AN73)),'Cadastro de Itens'!$J$16:$M$37,4,0)))</f>
        <v/>
      </c>
      <c r="BI73" s="198">
        <f t="shared" si="12"/>
        <v>0</v>
      </c>
      <c r="BJ73" s="215">
        <f t="shared" si="13"/>
        <v>0</v>
      </c>
      <c r="BL73" s="147"/>
      <c r="BM73" s="158"/>
      <c r="BN73" s="212"/>
      <c r="BO73" s="212"/>
      <c r="BP73" s="212"/>
      <c r="BQ73" s="212"/>
      <c r="BR73" s="125"/>
      <c r="BT73" s="657"/>
      <c r="BU73" s="658"/>
      <c r="BV73" s="658"/>
      <c r="BW73" s="658"/>
      <c r="BX73" s="658"/>
      <c r="BY73" s="658"/>
      <c r="BZ73" s="658"/>
      <c r="CA73" s="658"/>
      <c r="CB73" s="658"/>
      <c r="CC73" s="658"/>
      <c r="CD73" s="658"/>
      <c r="CE73" s="658"/>
      <c r="CF73" s="659"/>
      <c r="CG73" s="21"/>
    </row>
    <row r="74" spans="2:85" ht="18" customHeight="1" x14ac:dyDescent="0.3">
      <c r="B74" s="39"/>
      <c r="C74" s="262">
        <f>Endividamento!C68</f>
        <v>0</v>
      </c>
      <c r="D74" s="262">
        <f>Endividamento!D68</f>
        <v>0</v>
      </c>
      <c r="E74" s="125"/>
      <c r="F74" s="125" t="s">
        <v>226</v>
      </c>
      <c r="G74" s="251">
        <f>Endividamento!R68</f>
        <v>0</v>
      </c>
      <c r="H74" s="251">
        <f>Endividamento!T68</f>
        <v>0</v>
      </c>
      <c r="I74" s="252">
        <f>Endividamento!V68</f>
        <v>0</v>
      </c>
      <c r="J74" s="253">
        <f>Endividamento!AD68</f>
        <v>0</v>
      </c>
      <c r="K74" s="253">
        <f>INDEX(Endividamento!AT68:DZ68,MATCH(Passivos!$K$27,Endividamento!$AG$20:$DZ$20,0))</f>
        <v>0</v>
      </c>
      <c r="L74" s="253">
        <f>INDEX(Endividamento!AT68:DZ68,MATCH(Passivos!$L$27,Endividamento!$AG$20:$DZ$20,0))</f>
        <v>0</v>
      </c>
      <c r="M74" s="253">
        <f>INDEX(Endividamento!AT68:DZ68,MATCH(Passivos!$M$27,Endividamento!$AG$20:$DZ$20,0))</f>
        <v>0</v>
      </c>
      <c r="N74" s="253">
        <f>INDEX(Endividamento!AT68:DZ68,MATCH(Passivos!$N$27,Endividamento!$AG$20:$DZ$20,0))</f>
        <v>0</v>
      </c>
      <c r="O74" s="253">
        <f>INDEX(Endividamento!AT68:DZ68,MATCH(Passivos!$O$27,Endividamento!$AG$20:$DZ$20,0))</f>
        <v>0</v>
      </c>
      <c r="P74" s="253">
        <f>INDEX(Endividamento!AT68:DZ68,MATCH(Passivos!$P$27,Endividamento!$AG$20:$DZ$20,0))</f>
        <v>0</v>
      </c>
      <c r="Q74" s="253">
        <f>INDEX(Endividamento!AT68:DZ68,MATCH(Passivos!$Q$27,Endividamento!$AG$20:$DZ$20,0))</f>
        <v>0</v>
      </c>
      <c r="R74" s="134" t="e">
        <f ca="1">SUMIF(Endividamento!$AG$20:$DZ$20,"&gt;"&amp;$Q$27,Endividamento!AT68:DZ68)+Endividamento!#REF!</f>
        <v>#REF!</v>
      </c>
      <c r="T74" s="125"/>
      <c r="U74" s="125"/>
      <c r="V74" s="137"/>
      <c r="W74" s="137"/>
      <c r="X74" s="137"/>
      <c r="Y74" s="137"/>
      <c r="Z74" s="137"/>
      <c r="AA74" s="66"/>
      <c r="AB74" s="125" t="str">
        <f>IF(Fornecedores!C67="","",Fornecedores!C67)</f>
        <v/>
      </c>
      <c r="AC74" s="125" t="str">
        <f>IF(Fornecedores!D67="","",Fornecedores!D67)</f>
        <v/>
      </c>
      <c r="AD74" s="125" t="str">
        <f>IF(Fornecedores!F67="","",Fornecedores!F67)</f>
        <v/>
      </c>
      <c r="AE74" s="163" t="str">
        <f>IF(Fornecedores!G67="","",Fornecedores!G67)</f>
        <v/>
      </c>
      <c r="AF74" s="146" t="str">
        <f>IF(Fornecedores!E67="","",Fornecedores!E67)</f>
        <v/>
      </c>
      <c r="AG74" s="66"/>
      <c r="AH74" s="147"/>
      <c r="AI74" s="148"/>
      <c r="AJ74" s="66"/>
      <c r="AK74" s="169"/>
      <c r="AL74" s="169"/>
      <c r="AM74" s="169"/>
      <c r="AN74" s="169"/>
      <c r="AO74" s="169"/>
      <c r="AP74" s="169"/>
      <c r="AQ74" s="169"/>
      <c r="AR74" s="169"/>
      <c r="AS74" s="169"/>
      <c r="AT74" s="178"/>
      <c r="AU74" s="190" t="str">
        <f t="shared" si="5"/>
        <v>Soja Sequeiro</v>
      </c>
      <c r="AV74" s="169"/>
      <c r="AW74" s="193" t="str">
        <f t="shared" si="14"/>
        <v/>
      </c>
      <c r="AX74" s="197" t="str">
        <f>IF(AV74="","",AV74*(VLOOKUP((_xlfn.CONCAT(AU74,AN74)),'Cadastro de Itens'!$J$16:$M$37,4,0)))</f>
        <v/>
      </c>
      <c r="AY74" s="198">
        <f t="shared" si="6"/>
        <v>0</v>
      </c>
      <c r="AZ74" s="190" t="str">
        <f t="shared" si="7"/>
        <v>Milho Safrinha</v>
      </c>
      <c r="BA74" s="200"/>
      <c r="BB74" s="193" t="str">
        <f t="shared" si="8"/>
        <v/>
      </c>
      <c r="BC74" s="197" t="str">
        <f>IF(BA74="","",BA74*(VLOOKUP((_xlfn.CONCAT(AZ74,AN74)),'Cadastro de Itens'!$J$16:$M$37,4,0)))</f>
        <v/>
      </c>
      <c r="BD74" s="198">
        <f t="shared" si="9"/>
        <v>0</v>
      </c>
      <c r="BE74" s="190" t="str">
        <f t="shared" si="10"/>
        <v/>
      </c>
      <c r="BF74" s="171"/>
      <c r="BG74" s="193" t="str">
        <f t="shared" si="11"/>
        <v/>
      </c>
      <c r="BH74" s="197" t="str">
        <f>IF(BF74="","",BF74*(VLOOKUP((_xlfn.CONCAT(BE74,AN74)),'Cadastro de Itens'!$J$16:$M$37,4,0)))</f>
        <v/>
      </c>
      <c r="BI74" s="198">
        <f t="shared" si="12"/>
        <v>0</v>
      </c>
      <c r="BJ74" s="215">
        <f t="shared" si="13"/>
        <v>0</v>
      </c>
      <c r="BL74" s="147"/>
      <c r="BM74" s="158"/>
      <c r="BN74" s="212"/>
      <c r="BO74" s="212"/>
      <c r="BP74" s="212"/>
      <c r="BQ74" s="212"/>
      <c r="BR74" s="125"/>
      <c r="BT74" s="657"/>
      <c r="BU74" s="658"/>
      <c r="BV74" s="658"/>
      <c r="BW74" s="658"/>
      <c r="BX74" s="658"/>
      <c r="BY74" s="658"/>
      <c r="BZ74" s="658"/>
      <c r="CA74" s="658"/>
      <c r="CB74" s="658"/>
      <c r="CC74" s="658"/>
      <c r="CD74" s="658"/>
      <c r="CE74" s="658"/>
      <c r="CF74" s="659"/>
      <c r="CG74" s="21"/>
    </row>
    <row r="75" spans="2:85" ht="18" customHeight="1" x14ac:dyDescent="0.3">
      <c r="B75" s="39"/>
      <c r="C75" s="262">
        <f>Endividamento!C69</f>
        <v>0</v>
      </c>
      <c r="D75" s="262">
        <f>Endividamento!D69</f>
        <v>0</v>
      </c>
      <c r="E75" s="125"/>
      <c r="F75" s="125" t="s">
        <v>226</v>
      </c>
      <c r="G75" s="251">
        <f>Endividamento!R69</f>
        <v>0</v>
      </c>
      <c r="H75" s="251">
        <f>Endividamento!T69</f>
        <v>0</v>
      </c>
      <c r="I75" s="252">
        <f>Endividamento!V69</f>
        <v>0</v>
      </c>
      <c r="J75" s="253">
        <f>Endividamento!AD69</f>
        <v>0</v>
      </c>
      <c r="K75" s="253">
        <f>INDEX(Endividamento!AT69:DZ69,MATCH(Passivos!$K$27,Endividamento!$AG$20:$DZ$20,0))</f>
        <v>0</v>
      </c>
      <c r="L75" s="253">
        <f>INDEX(Endividamento!AT69:DZ69,MATCH(Passivos!$L$27,Endividamento!$AG$20:$DZ$20,0))</f>
        <v>0</v>
      </c>
      <c r="M75" s="253">
        <f>INDEX(Endividamento!AT69:DZ69,MATCH(Passivos!$M$27,Endividamento!$AG$20:$DZ$20,0))</f>
        <v>0</v>
      </c>
      <c r="N75" s="253">
        <f>INDEX(Endividamento!AT69:DZ69,MATCH(Passivos!$N$27,Endividamento!$AG$20:$DZ$20,0))</f>
        <v>0</v>
      </c>
      <c r="O75" s="253">
        <f>INDEX(Endividamento!AT69:DZ69,MATCH(Passivos!$O$27,Endividamento!$AG$20:$DZ$20,0))</f>
        <v>0</v>
      </c>
      <c r="P75" s="253">
        <f>INDEX(Endividamento!AT69:DZ69,MATCH(Passivos!$P$27,Endividamento!$AG$20:$DZ$20,0))</f>
        <v>0</v>
      </c>
      <c r="Q75" s="253">
        <f>INDEX(Endividamento!AT69:DZ69,MATCH(Passivos!$Q$27,Endividamento!$AG$20:$DZ$20,0))</f>
        <v>0</v>
      </c>
      <c r="R75" s="134" t="e">
        <f ca="1">SUMIF(Endividamento!$AG$20:$DZ$20,"&gt;"&amp;$Q$27,Endividamento!AT69:DZ69)+Endividamento!#REF!</f>
        <v>#REF!</v>
      </c>
      <c r="T75" s="125"/>
      <c r="U75" s="125"/>
      <c r="V75" s="137"/>
      <c r="W75" s="137"/>
      <c r="X75" s="137"/>
      <c r="Y75" s="137"/>
      <c r="Z75" s="137"/>
      <c r="AA75" s="66"/>
      <c r="AB75" s="125" t="str">
        <f>IF(Fornecedores!C68="","",Fornecedores!C68)</f>
        <v/>
      </c>
      <c r="AC75" s="125" t="str">
        <f>IF(Fornecedores!D68="","",Fornecedores!D68)</f>
        <v/>
      </c>
      <c r="AD75" s="125" t="str">
        <f>IF(Fornecedores!F68="","",Fornecedores!F68)</f>
        <v/>
      </c>
      <c r="AE75" s="163" t="str">
        <f>IF(Fornecedores!G68="","",Fornecedores!G68)</f>
        <v/>
      </c>
      <c r="AF75" s="146" t="str">
        <f>IF(Fornecedores!E68="","",Fornecedores!E68)</f>
        <v/>
      </c>
      <c r="AG75" s="66"/>
      <c r="AH75" s="147"/>
      <c r="AI75" s="148"/>
      <c r="AJ75" s="66"/>
      <c r="AK75" s="169"/>
      <c r="AL75" s="169"/>
      <c r="AM75" s="169"/>
      <c r="AN75" s="169"/>
      <c r="AO75" s="169"/>
      <c r="AP75" s="169"/>
      <c r="AQ75" s="169"/>
      <c r="AR75" s="169"/>
      <c r="AS75" s="169"/>
      <c r="AT75" s="178"/>
      <c r="AU75" s="190" t="str">
        <f t="shared" si="5"/>
        <v>Soja Sequeiro</v>
      </c>
      <c r="AV75" s="169"/>
      <c r="AW75" s="193" t="str">
        <f t="shared" si="14"/>
        <v/>
      </c>
      <c r="AX75" s="197" t="str">
        <f>IF(AV75="","",AV75*(VLOOKUP((_xlfn.CONCAT(AU75,AN75)),'Cadastro de Itens'!$J$16:$M$37,4,0)))</f>
        <v/>
      </c>
      <c r="AY75" s="198">
        <f t="shared" si="6"/>
        <v>0</v>
      </c>
      <c r="AZ75" s="190" t="str">
        <f t="shared" si="7"/>
        <v>Milho Safrinha</v>
      </c>
      <c r="BA75" s="200"/>
      <c r="BB75" s="193" t="str">
        <f t="shared" si="8"/>
        <v/>
      </c>
      <c r="BC75" s="197" t="str">
        <f>IF(BA75="","",BA75*(VLOOKUP((_xlfn.CONCAT(AZ75,AN75)),'Cadastro de Itens'!$J$16:$M$37,4,0)))</f>
        <v/>
      </c>
      <c r="BD75" s="198">
        <f t="shared" si="9"/>
        <v>0</v>
      </c>
      <c r="BE75" s="190" t="str">
        <f t="shared" si="10"/>
        <v/>
      </c>
      <c r="BF75" s="171"/>
      <c r="BG75" s="193" t="str">
        <f t="shared" si="11"/>
        <v/>
      </c>
      <c r="BH75" s="197" t="str">
        <f>IF(BF75="","",BF75*(VLOOKUP((_xlfn.CONCAT(BE75,AN75)),'Cadastro de Itens'!$J$16:$M$37,4,0)))</f>
        <v/>
      </c>
      <c r="BI75" s="198">
        <f t="shared" si="12"/>
        <v>0</v>
      </c>
      <c r="BJ75" s="215">
        <f t="shared" si="13"/>
        <v>0</v>
      </c>
      <c r="BL75" s="147"/>
      <c r="BM75" s="158"/>
      <c r="BN75" s="212"/>
      <c r="BO75" s="212"/>
      <c r="BP75" s="212"/>
      <c r="BQ75" s="212"/>
      <c r="BR75" s="125"/>
      <c r="BT75" s="657"/>
      <c r="BU75" s="658"/>
      <c r="BV75" s="658"/>
      <c r="BW75" s="658"/>
      <c r="BX75" s="658"/>
      <c r="BY75" s="658"/>
      <c r="BZ75" s="658"/>
      <c r="CA75" s="658"/>
      <c r="CB75" s="658"/>
      <c r="CC75" s="658"/>
      <c r="CD75" s="658"/>
      <c r="CE75" s="658"/>
      <c r="CF75" s="659"/>
      <c r="CG75" s="21"/>
    </row>
    <row r="76" spans="2:85" ht="18" customHeight="1" x14ac:dyDescent="0.3">
      <c r="B76" s="39"/>
      <c r="C76" s="262">
        <f>Endividamento!C70</f>
        <v>0</v>
      </c>
      <c r="D76" s="262">
        <f>Endividamento!D70</f>
        <v>0</v>
      </c>
      <c r="E76" s="125"/>
      <c r="F76" s="125" t="s">
        <v>226</v>
      </c>
      <c r="G76" s="251">
        <f>Endividamento!R70</f>
        <v>0</v>
      </c>
      <c r="H76" s="251">
        <f>Endividamento!T70</f>
        <v>0</v>
      </c>
      <c r="I76" s="252">
        <f>Endividamento!V70</f>
        <v>0</v>
      </c>
      <c r="J76" s="253">
        <f>Endividamento!AD70</f>
        <v>0</v>
      </c>
      <c r="K76" s="253">
        <f>INDEX(Endividamento!AT70:DZ70,MATCH(Passivos!$K$27,Endividamento!$AG$20:$DZ$20,0))</f>
        <v>0</v>
      </c>
      <c r="L76" s="253">
        <f>INDEX(Endividamento!AT70:DZ70,MATCH(Passivos!$L$27,Endividamento!$AG$20:$DZ$20,0))</f>
        <v>0</v>
      </c>
      <c r="M76" s="253">
        <f>INDEX(Endividamento!AT70:DZ70,MATCH(Passivos!$M$27,Endividamento!$AG$20:$DZ$20,0))</f>
        <v>0</v>
      </c>
      <c r="N76" s="253">
        <f>INDEX(Endividamento!AT70:DZ70,MATCH(Passivos!$N$27,Endividamento!$AG$20:$DZ$20,0))</f>
        <v>0</v>
      </c>
      <c r="O76" s="253">
        <f>INDEX(Endividamento!AT70:DZ70,MATCH(Passivos!$O$27,Endividamento!$AG$20:$DZ$20,0))</f>
        <v>0</v>
      </c>
      <c r="P76" s="253">
        <f>INDEX(Endividamento!AT70:DZ70,MATCH(Passivos!$P$27,Endividamento!$AG$20:$DZ$20,0))</f>
        <v>0</v>
      </c>
      <c r="Q76" s="253">
        <f>INDEX(Endividamento!AT70:DZ70,MATCH(Passivos!$Q$27,Endividamento!$AG$20:$DZ$20,0))</f>
        <v>0</v>
      </c>
      <c r="R76" s="134" t="e">
        <f ca="1">SUMIF(Endividamento!$AG$20:$DZ$20,"&gt;"&amp;$Q$27,Endividamento!AT70:DZ70)+Endividamento!#REF!</f>
        <v>#REF!</v>
      </c>
      <c r="T76" s="125"/>
      <c r="U76" s="125"/>
      <c r="V76" s="137"/>
      <c r="W76" s="137"/>
      <c r="X76" s="137"/>
      <c r="Y76" s="137"/>
      <c r="Z76" s="137"/>
      <c r="AA76" s="66"/>
      <c r="AB76" s="125" t="str">
        <f>IF(Fornecedores!C69="","",Fornecedores!C69)</f>
        <v/>
      </c>
      <c r="AC76" s="125" t="str">
        <f>IF(Fornecedores!D69="","",Fornecedores!D69)</f>
        <v/>
      </c>
      <c r="AD76" s="125" t="str">
        <f>IF(Fornecedores!F69="","",Fornecedores!F69)</f>
        <v/>
      </c>
      <c r="AE76" s="163" t="str">
        <f>IF(Fornecedores!G69="","",Fornecedores!G69)</f>
        <v/>
      </c>
      <c r="AF76" s="146" t="str">
        <f>IF(Fornecedores!E69="","",Fornecedores!E69)</f>
        <v/>
      </c>
      <c r="AG76" s="66"/>
      <c r="AH76" s="147"/>
      <c r="AI76" s="148"/>
      <c r="AJ76" s="66"/>
      <c r="AK76" s="169"/>
      <c r="AL76" s="169"/>
      <c r="AM76" s="169"/>
      <c r="AN76" s="169"/>
      <c r="AO76" s="169"/>
      <c r="AP76" s="169"/>
      <c r="AQ76" s="169"/>
      <c r="AR76" s="169"/>
      <c r="AS76" s="169"/>
      <c r="AT76" s="178"/>
      <c r="AU76" s="190" t="str">
        <f t="shared" si="5"/>
        <v>Soja Sequeiro</v>
      </c>
      <c r="AV76" s="169"/>
      <c r="AW76" s="193" t="str">
        <f t="shared" si="14"/>
        <v/>
      </c>
      <c r="AX76" s="197" t="str">
        <f>IF(AV76="","",AV76*(VLOOKUP((_xlfn.CONCAT(AU76,AN76)),'Cadastro de Itens'!$J$16:$M$37,4,0)))</f>
        <v/>
      </c>
      <c r="AY76" s="198">
        <f t="shared" si="6"/>
        <v>0</v>
      </c>
      <c r="AZ76" s="190" t="str">
        <f t="shared" si="7"/>
        <v>Milho Safrinha</v>
      </c>
      <c r="BA76" s="200"/>
      <c r="BB76" s="193" t="str">
        <f t="shared" si="8"/>
        <v/>
      </c>
      <c r="BC76" s="197" t="str">
        <f>IF(BA76="","",BA76*(VLOOKUP((_xlfn.CONCAT(AZ76,AN76)),'Cadastro de Itens'!$J$16:$M$37,4,0)))</f>
        <v/>
      </c>
      <c r="BD76" s="198">
        <f t="shared" si="9"/>
        <v>0</v>
      </c>
      <c r="BE76" s="190" t="str">
        <f t="shared" si="10"/>
        <v/>
      </c>
      <c r="BF76" s="171"/>
      <c r="BG76" s="193" t="str">
        <f t="shared" si="11"/>
        <v/>
      </c>
      <c r="BH76" s="197" t="str">
        <f>IF(BF76="","",BF76*(VLOOKUP((_xlfn.CONCAT(BE76,AN76)),'Cadastro de Itens'!$J$16:$M$37,4,0)))</f>
        <v/>
      </c>
      <c r="BI76" s="198">
        <f t="shared" si="12"/>
        <v>0</v>
      </c>
      <c r="BJ76" s="215">
        <f t="shared" si="13"/>
        <v>0</v>
      </c>
      <c r="BL76" s="147"/>
      <c r="BM76" s="158"/>
      <c r="BN76" s="212"/>
      <c r="BO76" s="212"/>
      <c r="BP76" s="212"/>
      <c r="BQ76" s="212"/>
      <c r="BR76" s="125"/>
      <c r="BT76" s="657"/>
      <c r="BU76" s="658"/>
      <c r="BV76" s="658"/>
      <c r="BW76" s="658"/>
      <c r="BX76" s="658"/>
      <c r="BY76" s="658"/>
      <c r="BZ76" s="658"/>
      <c r="CA76" s="658"/>
      <c r="CB76" s="658"/>
      <c r="CC76" s="658"/>
      <c r="CD76" s="658"/>
      <c r="CE76" s="658"/>
      <c r="CF76" s="659"/>
      <c r="CG76" s="21"/>
    </row>
    <row r="77" spans="2:85" ht="18" customHeight="1" x14ac:dyDescent="0.3">
      <c r="B77" s="39"/>
      <c r="C77" s="262">
        <f>Endividamento!C71</f>
        <v>0</v>
      </c>
      <c r="D77" s="262">
        <f>Endividamento!D71</f>
        <v>0</v>
      </c>
      <c r="E77" s="125"/>
      <c r="F77" s="125" t="s">
        <v>226</v>
      </c>
      <c r="G77" s="251">
        <f>Endividamento!R71</f>
        <v>0</v>
      </c>
      <c r="H77" s="251">
        <f>Endividamento!T71</f>
        <v>0</v>
      </c>
      <c r="I77" s="252">
        <f>Endividamento!V71</f>
        <v>0</v>
      </c>
      <c r="J77" s="253">
        <f>Endividamento!AD71</f>
        <v>0</v>
      </c>
      <c r="K77" s="253">
        <f>INDEX(Endividamento!AT71:DZ71,MATCH(Passivos!$K$27,Endividamento!$AG$20:$DZ$20,0))</f>
        <v>0</v>
      </c>
      <c r="L77" s="253">
        <f>INDEX(Endividamento!AT71:DZ71,MATCH(Passivos!$L$27,Endividamento!$AG$20:$DZ$20,0))</f>
        <v>0</v>
      </c>
      <c r="M77" s="253">
        <f>INDEX(Endividamento!AT71:DZ71,MATCH(Passivos!$M$27,Endividamento!$AG$20:$DZ$20,0))</f>
        <v>0</v>
      </c>
      <c r="N77" s="253">
        <f>INDEX(Endividamento!AT71:DZ71,MATCH(Passivos!$N$27,Endividamento!$AG$20:$DZ$20,0))</f>
        <v>0</v>
      </c>
      <c r="O77" s="253">
        <f>INDEX(Endividamento!AT71:DZ71,MATCH(Passivos!$O$27,Endividamento!$AG$20:$DZ$20,0))</f>
        <v>0</v>
      </c>
      <c r="P77" s="253">
        <f>INDEX(Endividamento!AT71:DZ71,MATCH(Passivos!$P$27,Endividamento!$AG$20:$DZ$20,0))</f>
        <v>0</v>
      </c>
      <c r="Q77" s="253">
        <f>INDEX(Endividamento!AT71:DZ71,MATCH(Passivos!$Q$27,Endividamento!$AG$20:$DZ$20,0))</f>
        <v>0</v>
      </c>
      <c r="R77" s="134" t="e">
        <f ca="1">SUMIF(Endividamento!$AG$20:$DZ$20,"&gt;"&amp;$Q$27,Endividamento!AT71:DZ71)+Endividamento!#REF!</f>
        <v>#REF!</v>
      </c>
      <c r="T77" s="125"/>
      <c r="U77" s="125"/>
      <c r="V77" s="137"/>
      <c r="W77" s="137"/>
      <c r="X77" s="137"/>
      <c r="Y77" s="137"/>
      <c r="Z77" s="137"/>
      <c r="AB77" s="125" t="str">
        <f>IF(Fornecedores!C70="","",Fornecedores!C70)</f>
        <v/>
      </c>
      <c r="AC77" s="125" t="str">
        <f>IF(Fornecedores!D70="","",Fornecedores!D70)</f>
        <v/>
      </c>
      <c r="AD77" s="125" t="str">
        <f>IF(Fornecedores!F70="","",Fornecedores!F70)</f>
        <v/>
      </c>
      <c r="AE77" s="163" t="str">
        <f>IF(Fornecedores!G70="","",Fornecedores!G70)</f>
        <v/>
      </c>
      <c r="AF77" s="146" t="str">
        <f>IF(Fornecedores!E70="","",Fornecedores!E70)</f>
        <v/>
      </c>
      <c r="AH77" s="147"/>
      <c r="AI77" s="148"/>
      <c r="AK77" s="169"/>
      <c r="AL77" s="169"/>
      <c r="AM77" s="169"/>
      <c r="AN77" s="169"/>
      <c r="AO77" s="169"/>
      <c r="AP77" s="169"/>
      <c r="AQ77" s="169"/>
      <c r="AR77" s="169"/>
      <c r="AS77" s="169"/>
      <c r="AT77" s="178"/>
      <c r="AU77" s="190" t="str">
        <f t="shared" si="5"/>
        <v>Soja Sequeiro</v>
      </c>
      <c r="AV77" s="169"/>
      <c r="AW77" s="193" t="str">
        <f t="shared" si="14"/>
        <v/>
      </c>
      <c r="AX77" s="197" t="str">
        <f>IF(AV77="","",AV77*(VLOOKUP((_xlfn.CONCAT(AU77,AN77)),'Cadastro de Itens'!$J$16:$M$37,4,0)))</f>
        <v/>
      </c>
      <c r="AY77" s="198">
        <f t="shared" si="6"/>
        <v>0</v>
      </c>
      <c r="AZ77" s="190" t="str">
        <f t="shared" si="7"/>
        <v>Milho Safrinha</v>
      </c>
      <c r="BA77" s="200"/>
      <c r="BB77" s="193" t="str">
        <f t="shared" si="8"/>
        <v/>
      </c>
      <c r="BC77" s="197" t="str">
        <f>IF(BA77="","",BA77*(VLOOKUP((_xlfn.CONCAT(AZ77,AN77)),'Cadastro de Itens'!$J$16:$M$37,4,0)))</f>
        <v/>
      </c>
      <c r="BD77" s="198">
        <f t="shared" si="9"/>
        <v>0</v>
      </c>
      <c r="BE77" s="190" t="str">
        <f t="shared" si="10"/>
        <v/>
      </c>
      <c r="BF77" s="171"/>
      <c r="BG77" s="193" t="str">
        <f t="shared" si="11"/>
        <v/>
      </c>
      <c r="BH77" s="197" t="str">
        <f>IF(BF77="","",BF77*(VLOOKUP((_xlfn.CONCAT(BE77,AN77)),'Cadastro de Itens'!$J$16:$M$37,4,0)))</f>
        <v/>
      </c>
      <c r="BI77" s="198">
        <f t="shared" si="12"/>
        <v>0</v>
      </c>
      <c r="BJ77" s="215">
        <f t="shared" si="13"/>
        <v>0</v>
      </c>
      <c r="BL77" s="147"/>
      <c r="BM77" s="158"/>
      <c r="BN77" s="212"/>
      <c r="BO77" s="212"/>
      <c r="BP77" s="212"/>
      <c r="BQ77" s="212"/>
      <c r="BR77" s="125"/>
      <c r="BT77" s="657"/>
      <c r="BU77" s="658"/>
      <c r="BV77" s="658"/>
      <c r="BW77" s="658"/>
      <c r="BX77" s="658"/>
      <c r="BY77" s="658"/>
      <c r="BZ77" s="658"/>
      <c r="CA77" s="658"/>
      <c r="CB77" s="658"/>
      <c r="CC77" s="658"/>
      <c r="CD77" s="658"/>
      <c r="CE77" s="658"/>
      <c r="CF77" s="659"/>
      <c r="CG77" s="21"/>
    </row>
    <row r="78" spans="2:85" ht="18" customHeight="1" x14ac:dyDescent="0.3">
      <c r="B78" s="39"/>
      <c r="C78" s="262">
        <f>Endividamento!C72</f>
        <v>0</v>
      </c>
      <c r="D78" s="262">
        <f>Endividamento!D72</f>
        <v>0</v>
      </c>
      <c r="E78" s="125"/>
      <c r="F78" s="125" t="s">
        <v>226</v>
      </c>
      <c r="G78" s="251">
        <f>Endividamento!R72</f>
        <v>0</v>
      </c>
      <c r="H78" s="251">
        <f>Endividamento!T72</f>
        <v>0</v>
      </c>
      <c r="I78" s="252">
        <f>Endividamento!V72</f>
        <v>0</v>
      </c>
      <c r="J78" s="253">
        <f>Endividamento!AD72</f>
        <v>0</v>
      </c>
      <c r="K78" s="253">
        <f>INDEX(Endividamento!AT72:DZ72,MATCH(Passivos!$K$27,Endividamento!$AG$20:$DZ$20,0))</f>
        <v>0</v>
      </c>
      <c r="L78" s="253">
        <f>INDEX(Endividamento!AT72:DZ72,MATCH(Passivos!$L$27,Endividamento!$AG$20:$DZ$20,0))</f>
        <v>0</v>
      </c>
      <c r="M78" s="253">
        <f>INDEX(Endividamento!AT72:DZ72,MATCH(Passivos!$M$27,Endividamento!$AG$20:$DZ$20,0))</f>
        <v>0</v>
      </c>
      <c r="N78" s="253">
        <f>INDEX(Endividamento!AT72:DZ72,MATCH(Passivos!$N$27,Endividamento!$AG$20:$DZ$20,0))</f>
        <v>0</v>
      </c>
      <c r="O78" s="253">
        <f>INDEX(Endividamento!AT72:DZ72,MATCH(Passivos!$O$27,Endividamento!$AG$20:$DZ$20,0))</f>
        <v>0</v>
      </c>
      <c r="P78" s="253">
        <f>INDEX(Endividamento!AT72:DZ72,MATCH(Passivos!$P$27,Endividamento!$AG$20:$DZ$20,0))</f>
        <v>0</v>
      </c>
      <c r="Q78" s="253">
        <f>INDEX(Endividamento!AT72:DZ72,MATCH(Passivos!$Q$27,Endividamento!$AG$20:$DZ$20,0))</f>
        <v>0</v>
      </c>
      <c r="R78" s="134" t="e">
        <f ca="1">SUMIF(Endividamento!$AG$20:$DZ$20,"&gt;"&amp;$Q$27,Endividamento!AT72:DZ72)+Endividamento!#REF!</f>
        <v>#REF!</v>
      </c>
      <c r="T78" s="125"/>
      <c r="U78" s="125"/>
      <c r="V78" s="137"/>
      <c r="W78" s="137"/>
      <c r="X78" s="137"/>
      <c r="Y78" s="137"/>
      <c r="Z78" s="137"/>
      <c r="AB78" s="125" t="str">
        <f>IF(Fornecedores!C71="","",Fornecedores!C71)</f>
        <v/>
      </c>
      <c r="AC78" s="125" t="str">
        <f>IF(Fornecedores!D71="","",Fornecedores!D71)</f>
        <v/>
      </c>
      <c r="AD78" s="125" t="str">
        <f>IF(Fornecedores!F71="","",Fornecedores!F71)</f>
        <v/>
      </c>
      <c r="AE78" s="163" t="str">
        <f>IF(Fornecedores!G71="","",Fornecedores!G71)</f>
        <v/>
      </c>
      <c r="AF78" s="146" t="str">
        <f>IF(Fornecedores!E71="","",Fornecedores!E71)</f>
        <v/>
      </c>
      <c r="AH78" s="147"/>
      <c r="AI78" s="148"/>
      <c r="AK78" s="169"/>
      <c r="AL78" s="169"/>
      <c r="AM78" s="169"/>
      <c r="AN78" s="169"/>
      <c r="AO78" s="169"/>
      <c r="AP78" s="169"/>
      <c r="AQ78" s="169"/>
      <c r="AR78" s="169"/>
      <c r="AS78" s="169"/>
      <c r="AT78" s="178"/>
      <c r="AU78" s="190" t="str">
        <f t="shared" si="5"/>
        <v>Soja Sequeiro</v>
      </c>
      <c r="AV78" s="169"/>
      <c r="AW78" s="193" t="str">
        <f t="shared" si="14"/>
        <v/>
      </c>
      <c r="AX78" s="197" t="str">
        <f>IF(AV78="","",AV78*(VLOOKUP((_xlfn.CONCAT(AU78,AN78)),'Cadastro de Itens'!$J$16:$M$37,4,0)))</f>
        <v/>
      </c>
      <c r="AY78" s="198">
        <f t="shared" si="6"/>
        <v>0</v>
      </c>
      <c r="AZ78" s="190" t="str">
        <f t="shared" si="7"/>
        <v>Milho Safrinha</v>
      </c>
      <c r="BA78" s="200"/>
      <c r="BB78" s="193" t="str">
        <f t="shared" si="8"/>
        <v/>
      </c>
      <c r="BC78" s="197" t="str">
        <f>IF(BA78="","",BA78*(VLOOKUP((_xlfn.CONCAT(AZ78,AN78)),'Cadastro de Itens'!$J$16:$M$37,4,0)))</f>
        <v/>
      </c>
      <c r="BD78" s="198">
        <f t="shared" si="9"/>
        <v>0</v>
      </c>
      <c r="BE78" s="190" t="str">
        <f t="shared" si="10"/>
        <v/>
      </c>
      <c r="BF78" s="171"/>
      <c r="BG78" s="193" t="str">
        <f t="shared" si="11"/>
        <v/>
      </c>
      <c r="BH78" s="197" t="str">
        <f>IF(BF78="","",BF78*(VLOOKUP((_xlfn.CONCAT(BE78,AN78)),'Cadastro de Itens'!$J$16:$M$37,4,0)))</f>
        <v/>
      </c>
      <c r="BI78" s="198">
        <f t="shared" si="12"/>
        <v>0</v>
      </c>
      <c r="BJ78" s="215">
        <f t="shared" si="13"/>
        <v>0</v>
      </c>
      <c r="BL78" s="147"/>
      <c r="BM78" s="158"/>
      <c r="BN78" s="212"/>
      <c r="BO78" s="212"/>
      <c r="BP78" s="212"/>
      <c r="BQ78" s="212"/>
      <c r="BR78" s="125"/>
      <c r="BT78" s="657"/>
      <c r="BU78" s="658"/>
      <c r="BV78" s="658"/>
      <c r="BW78" s="658"/>
      <c r="BX78" s="658"/>
      <c r="BY78" s="658"/>
      <c r="BZ78" s="658"/>
      <c r="CA78" s="658"/>
      <c r="CB78" s="658"/>
      <c r="CC78" s="658"/>
      <c r="CD78" s="658"/>
      <c r="CE78" s="658"/>
      <c r="CF78" s="659"/>
      <c r="CG78" s="21"/>
    </row>
    <row r="79" spans="2:85" ht="18" customHeight="1" x14ac:dyDescent="0.3">
      <c r="B79" s="39"/>
      <c r="C79" s="262">
        <f>Endividamento!C73</f>
        <v>0</v>
      </c>
      <c r="D79" s="262">
        <f>Endividamento!D73</f>
        <v>0</v>
      </c>
      <c r="E79" s="125"/>
      <c r="F79" s="125" t="s">
        <v>226</v>
      </c>
      <c r="G79" s="251">
        <f>Endividamento!R73</f>
        <v>0</v>
      </c>
      <c r="H79" s="251">
        <f>Endividamento!T73</f>
        <v>0</v>
      </c>
      <c r="I79" s="252">
        <f>Endividamento!V73</f>
        <v>0</v>
      </c>
      <c r="J79" s="253">
        <f>Endividamento!AD73</f>
        <v>0</v>
      </c>
      <c r="K79" s="253">
        <f>INDEX(Endividamento!AT73:DZ73,MATCH(Passivos!$K$27,Endividamento!$AG$20:$DZ$20,0))</f>
        <v>0</v>
      </c>
      <c r="L79" s="253">
        <f>INDEX(Endividamento!AT73:DZ73,MATCH(Passivos!$L$27,Endividamento!$AG$20:$DZ$20,0))</f>
        <v>0</v>
      </c>
      <c r="M79" s="253">
        <f>INDEX(Endividamento!AT73:DZ73,MATCH(Passivos!$M$27,Endividamento!$AG$20:$DZ$20,0))</f>
        <v>0</v>
      </c>
      <c r="N79" s="253">
        <f>INDEX(Endividamento!AT73:DZ73,MATCH(Passivos!$N$27,Endividamento!$AG$20:$DZ$20,0))</f>
        <v>0</v>
      </c>
      <c r="O79" s="253">
        <f>INDEX(Endividamento!AT73:DZ73,MATCH(Passivos!$O$27,Endividamento!$AG$20:$DZ$20,0))</f>
        <v>0</v>
      </c>
      <c r="P79" s="253">
        <f>INDEX(Endividamento!AT73:DZ73,MATCH(Passivos!$P$27,Endividamento!$AG$20:$DZ$20,0))</f>
        <v>0</v>
      </c>
      <c r="Q79" s="253">
        <f>INDEX(Endividamento!AT73:DZ73,MATCH(Passivos!$Q$27,Endividamento!$AG$20:$DZ$20,0))</f>
        <v>0</v>
      </c>
      <c r="R79" s="134" t="e">
        <f ca="1">SUMIF(Endividamento!$AG$20:$DZ$20,"&gt;"&amp;$Q$27,Endividamento!AT73:DZ73)+Endividamento!#REF!</f>
        <v>#REF!</v>
      </c>
      <c r="T79" s="125"/>
      <c r="U79" s="125"/>
      <c r="V79" s="137"/>
      <c r="W79" s="137"/>
      <c r="X79" s="137"/>
      <c r="Y79" s="137"/>
      <c r="Z79" s="137"/>
      <c r="AB79" s="125" t="str">
        <f>IF(Fornecedores!C72="","",Fornecedores!C72)</f>
        <v/>
      </c>
      <c r="AC79" s="125" t="str">
        <f>IF(Fornecedores!D72="","",Fornecedores!D72)</f>
        <v/>
      </c>
      <c r="AD79" s="125" t="str">
        <f>IF(Fornecedores!F72="","",Fornecedores!F72)</f>
        <v/>
      </c>
      <c r="AE79" s="163" t="str">
        <f>IF(Fornecedores!G72="","",Fornecedores!G72)</f>
        <v/>
      </c>
      <c r="AF79" s="146" t="str">
        <f>IF(Fornecedores!E72="","",Fornecedores!E72)</f>
        <v/>
      </c>
      <c r="AH79" s="147"/>
      <c r="AI79" s="148"/>
      <c r="AK79" s="169"/>
      <c r="AL79" s="169"/>
      <c r="AM79" s="169"/>
      <c r="AN79" s="169"/>
      <c r="AO79" s="169"/>
      <c r="AP79" s="169"/>
      <c r="AQ79" s="169"/>
      <c r="AR79" s="169"/>
      <c r="AS79" s="169"/>
      <c r="AT79" s="178"/>
      <c r="AU79" s="190" t="str">
        <f t="shared" si="5"/>
        <v>Soja Sequeiro</v>
      </c>
      <c r="AV79" s="169"/>
      <c r="AW79" s="193" t="str">
        <f t="shared" si="14"/>
        <v/>
      </c>
      <c r="AX79" s="197" t="str">
        <f>IF(AV79="","",AV79*(VLOOKUP((_xlfn.CONCAT(AU79,AN79)),'Cadastro de Itens'!$J$16:$M$37,4,0)))</f>
        <v/>
      </c>
      <c r="AY79" s="198">
        <f t="shared" si="6"/>
        <v>0</v>
      </c>
      <c r="AZ79" s="190" t="str">
        <f t="shared" si="7"/>
        <v>Milho Safrinha</v>
      </c>
      <c r="BA79" s="200"/>
      <c r="BB79" s="193" t="str">
        <f t="shared" si="8"/>
        <v/>
      </c>
      <c r="BC79" s="197" t="str">
        <f>IF(BA79="","",BA79*(VLOOKUP((_xlfn.CONCAT(AZ79,AN79)),'Cadastro de Itens'!$J$16:$M$37,4,0)))</f>
        <v/>
      </c>
      <c r="BD79" s="198">
        <f t="shared" si="9"/>
        <v>0</v>
      </c>
      <c r="BE79" s="190" t="str">
        <f t="shared" si="10"/>
        <v/>
      </c>
      <c r="BF79" s="171"/>
      <c r="BG79" s="193" t="str">
        <f t="shared" si="11"/>
        <v/>
      </c>
      <c r="BH79" s="197" t="str">
        <f>IF(BF79="","",BF79*(VLOOKUP((_xlfn.CONCAT(BE79,AN79)),'Cadastro de Itens'!$J$16:$M$37,4,0)))</f>
        <v/>
      </c>
      <c r="BI79" s="198">
        <f t="shared" si="12"/>
        <v>0</v>
      </c>
      <c r="BJ79" s="215">
        <f t="shared" si="13"/>
        <v>0</v>
      </c>
      <c r="BL79" s="147"/>
      <c r="BM79" s="158"/>
      <c r="BN79" s="212"/>
      <c r="BO79" s="212"/>
      <c r="BP79" s="212"/>
      <c r="BQ79" s="212"/>
      <c r="BR79" s="125"/>
      <c r="BT79" s="657"/>
      <c r="BU79" s="658"/>
      <c r="BV79" s="658"/>
      <c r="BW79" s="658"/>
      <c r="BX79" s="658"/>
      <c r="BY79" s="658"/>
      <c r="BZ79" s="658"/>
      <c r="CA79" s="658"/>
      <c r="CB79" s="658"/>
      <c r="CC79" s="658"/>
      <c r="CD79" s="658"/>
      <c r="CE79" s="658"/>
      <c r="CF79" s="659"/>
      <c r="CG79" s="21"/>
    </row>
    <row r="80" spans="2:85" ht="18" customHeight="1" x14ac:dyDescent="0.3">
      <c r="B80" s="39"/>
      <c r="C80" s="262">
        <f>Endividamento!C74</f>
        <v>0</v>
      </c>
      <c r="D80" s="262">
        <f>Endividamento!D74</f>
        <v>0</v>
      </c>
      <c r="E80" s="125"/>
      <c r="F80" s="125" t="s">
        <v>226</v>
      </c>
      <c r="G80" s="251">
        <f>Endividamento!R74</f>
        <v>0</v>
      </c>
      <c r="H80" s="251">
        <f>Endividamento!T74</f>
        <v>0</v>
      </c>
      <c r="I80" s="252">
        <f>Endividamento!V74</f>
        <v>0</v>
      </c>
      <c r="J80" s="253">
        <f>Endividamento!AD74</f>
        <v>0</v>
      </c>
      <c r="K80" s="253">
        <f>INDEX(Endividamento!AT74:DZ74,MATCH(Passivos!$K$27,Endividamento!$AG$20:$DZ$20,0))</f>
        <v>0</v>
      </c>
      <c r="L80" s="253">
        <f>INDEX(Endividamento!AT74:DZ74,MATCH(Passivos!$L$27,Endividamento!$AG$20:$DZ$20,0))</f>
        <v>0</v>
      </c>
      <c r="M80" s="253">
        <f>INDEX(Endividamento!AT74:DZ74,MATCH(Passivos!$M$27,Endividamento!$AG$20:$DZ$20,0))</f>
        <v>0</v>
      </c>
      <c r="N80" s="253">
        <f>INDEX(Endividamento!AT74:DZ74,MATCH(Passivos!$N$27,Endividamento!$AG$20:$DZ$20,0))</f>
        <v>0</v>
      </c>
      <c r="O80" s="253">
        <f>INDEX(Endividamento!AT74:DZ74,MATCH(Passivos!$O$27,Endividamento!$AG$20:$DZ$20,0))</f>
        <v>0</v>
      </c>
      <c r="P80" s="253">
        <f>INDEX(Endividamento!AT74:DZ74,MATCH(Passivos!$P$27,Endividamento!$AG$20:$DZ$20,0))</f>
        <v>0</v>
      </c>
      <c r="Q80" s="253">
        <f>INDEX(Endividamento!AT74:DZ74,MATCH(Passivos!$Q$27,Endividamento!$AG$20:$DZ$20,0))</f>
        <v>0</v>
      </c>
      <c r="R80" s="134" t="e">
        <f ca="1">SUMIF(Endividamento!$AG$20:$DZ$20,"&gt;"&amp;$Q$27,Endividamento!AT74:DZ74)+Endividamento!#REF!</f>
        <v>#REF!</v>
      </c>
      <c r="T80" s="125"/>
      <c r="U80" s="125"/>
      <c r="V80" s="137"/>
      <c r="W80" s="137"/>
      <c r="X80" s="137"/>
      <c r="Y80" s="137"/>
      <c r="Z80" s="137"/>
      <c r="AB80" s="125" t="str">
        <f>IF(Fornecedores!C73="","",Fornecedores!C73)</f>
        <v/>
      </c>
      <c r="AC80" s="125" t="str">
        <f>IF(Fornecedores!D73="","",Fornecedores!D73)</f>
        <v/>
      </c>
      <c r="AD80" s="125" t="str">
        <f>IF(Fornecedores!F73="","",Fornecedores!F73)</f>
        <v/>
      </c>
      <c r="AE80" s="163" t="str">
        <f>IF(Fornecedores!G73="","",Fornecedores!G73)</f>
        <v/>
      </c>
      <c r="AF80" s="146" t="str">
        <f>IF(Fornecedores!E73="","",Fornecedores!E73)</f>
        <v/>
      </c>
      <c r="AH80" s="147"/>
      <c r="AI80" s="148"/>
      <c r="AK80" s="169"/>
      <c r="AL80" s="169"/>
      <c r="AM80" s="169"/>
      <c r="AN80" s="169"/>
      <c r="AO80" s="169"/>
      <c r="AP80" s="169"/>
      <c r="AQ80" s="169"/>
      <c r="AR80" s="169"/>
      <c r="AS80" s="169"/>
      <c r="AT80" s="178"/>
      <c r="AU80" s="190" t="str">
        <f t="shared" si="5"/>
        <v>Soja Sequeiro</v>
      </c>
      <c r="AV80" s="169"/>
      <c r="AW80" s="193" t="str">
        <f t="shared" si="14"/>
        <v/>
      </c>
      <c r="AX80" s="197" t="str">
        <f>IF(AV80="","",AV80*(VLOOKUP((_xlfn.CONCAT(AU80,AN80)),'Cadastro de Itens'!$J$16:$M$37,4,0)))</f>
        <v/>
      </c>
      <c r="AY80" s="198">
        <f t="shared" si="6"/>
        <v>0</v>
      </c>
      <c r="AZ80" s="190" t="str">
        <f t="shared" si="7"/>
        <v>Milho Safrinha</v>
      </c>
      <c r="BA80" s="200"/>
      <c r="BB80" s="193" t="str">
        <f t="shared" si="8"/>
        <v/>
      </c>
      <c r="BC80" s="197" t="str">
        <f>IF(BA80="","",BA80*(VLOOKUP((_xlfn.CONCAT(AZ80,AN80)),'Cadastro de Itens'!$J$16:$M$37,4,0)))</f>
        <v/>
      </c>
      <c r="BD80" s="198">
        <f t="shared" si="9"/>
        <v>0</v>
      </c>
      <c r="BE80" s="190" t="str">
        <f t="shared" si="10"/>
        <v/>
      </c>
      <c r="BF80" s="171"/>
      <c r="BG80" s="193" t="str">
        <f t="shared" si="11"/>
        <v/>
      </c>
      <c r="BH80" s="197" t="str">
        <f>IF(BF80="","",BF80*(VLOOKUP((_xlfn.CONCAT(BE80,AN80)),'Cadastro de Itens'!$J$16:$M$37,4,0)))</f>
        <v/>
      </c>
      <c r="BI80" s="198">
        <f t="shared" si="12"/>
        <v>0</v>
      </c>
      <c r="BJ80" s="215">
        <f t="shared" si="13"/>
        <v>0</v>
      </c>
      <c r="BL80" s="147"/>
      <c r="BM80" s="158"/>
      <c r="BN80" s="211"/>
      <c r="BO80" s="211"/>
      <c r="BP80" s="211"/>
      <c r="BQ80" s="211"/>
      <c r="BR80" s="125"/>
      <c r="BT80" s="657"/>
      <c r="BU80" s="658"/>
      <c r="BV80" s="658"/>
      <c r="BW80" s="658"/>
      <c r="BX80" s="658"/>
      <c r="BY80" s="658"/>
      <c r="BZ80" s="658"/>
      <c r="CA80" s="658"/>
      <c r="CB80" s="658"/>
      <c r="CC80" s="658"/>
      <c r="CD80" s="658"/>
      <c r="CE80" s="658"/>
      <c r="CF80" s="659"/>
      <c r="CG80" s="21"/>
    </row>
    <row r="81" spans="2:85" ht="18" customHeight="1" x14ac:dyDescent="0.3">
      <c r="B81" s="39"/>
      <c r="C81" s="262">
        <f>Endividamento!C75</f>
        <v>0</v>
      </c>
      <c r="D81" s="262">
        <f>Endividamento!D75</f>
        <v>0</v>
      </c>
      <c r="E81" s="125"/>
      <c r="F81" s="125" t="s">
        <v>226</v>
      </c>
      <c r="G81" s="251">
        <f>Endividamento!R75</f>
        <v>0</v>
      </c>
      <c r="H81" s="251">
        <f>Endividamento!T75</f>
        <v>0</v>
      </c>
      <c r="I81" s="252">
        <f>Endividamento!V75</f>
        <v>0</v>
      </c>
      <c r="J81" s="253">
        <f>Endividamento!AD75</f>
        <v>0</v>
      </c>
      <c r="K81" s="253">
        <f>INDEX(Endividamento!AT75:DZ75,MATCH(Passivos!$K$27,Endividamento!$AG$20:$DZ$20,0))</f>
        <v>0</v>
      </c>
      <c r="L81" s="253">
        <f>INDEX(Endividamento!AT75:DZ75,MATCH(Passivos!$L$27,Endividamento!$AG$20:$DZ$20,0))</f>
        <v>0</v>
      </c>
      <c r="M81" s="253">
        <f>INDEX(Endividamento!AT75:DZ75,MATCH(Passivos!$M$27,Endividamento!$AG$20:$DZ$20,0))</f>
        <v>0</v>
      </c>
      <c r="N81" s="253">
        <f>INDEX(Endividamento!AT75:DZ75,MATCH(Passivos!$N$27,Endividamento!$AG$20:$DZ$20,0))</f>
        <v>0</v>
      </c>
      <c r="O81" s="253">
        <f>INDEX(Endividamento!AT75:DZ75,MATCH(Passivos!$O$27,Endividamento!$AG$20:$DZ$20,0))</f>
        <v>0</v>
      </c>
      <c r="P81" s="253">
        <f>INDEX(Endividamento!AT75:DZ75,MATCH(Passivos!$P$27,Endividamento!$AG$20:$DZ$20,0))</f>
        <v>0</v>
      </c>
      <c r="Q81" s="253">
        <f>INDEX(Endividamento!AT75:DZ75,MATCH(Passivos!$Q$27,Endividamento!$AG$20:$DZ$20,0))</f>
        <v>0</v>
      </c>
      <c r="R81" s="134" t="e">
        <f ca="1">SUMIF(Endividamento!$AG$20:$DZ$20,"&gt;"&amp;$Q$27,Endividamento!AT75:DZ75)+Endividamento!#REF!</f>
        <v>#REF!</v>
      </c>
      <c r="T81" s="125"/>
      <c r="U81" s="125"/>
      <c r="V81" s="137"/>
      <c r="W81" s="137"/>
      <c r="X81" s="137"/>
      <c r="Y81" s="137"/>
      <c r="Z81" s="137"/>
      <c r="AB81" s="125" t="str">
        <f>IF(Fornecedores!C74="","",Fornecedores!C74)</f>
        <v/>
      </c>
      <c r="AC81" s="125" t="str">
        <f>IF(Fornecedores!D74="","",Fornecedores!D74)</f>
        <v/>
      </c>
      <c r="AD81" s="125" t="str">
        <f>IF(Fornecedores!F74="","",Fornecedores!F74)</f>
        <v/>
      </c>
      <c r="AE81" s="163" t="str">
        <f>IF(Fornecedores!G74="","",Fornecedores!G74)</f>
        <v/>
      </c>
      <c r="AF81" s="146" t="str">
        <f>IF(Fornecedores!E74="","",Fornecedores!E74)</f>
        <v/>
      </c>
      <c r="AH81" s="147"/>
      <c r="AI81" s="148"/>
      <c r="AK81" s="169"/>
      <c r="AL81" s="169"/>
      <c r="AM81" s="169"/>
      <c r="AN81" s="169"/>
      <c r="AO81" s="169"/>
      <c r="AP81" s="169"/>
      <c r="AQ81" s="169"/>
      <c r="AR81" s="169"/>
      <c r="AS81" s="169"/>
      <c r="AT81" s="178"/>
      <c r="AU81" s="190" t="str">
        <f t="shared" si="5"/>
        <v>Soja Sequeiro</v>
      </c>
      <c r="AV81" s="169"/>
      <c r="AW81" s="193" t="str">
        <f t="shared" si="14"/>
        <v/>
      </c>
      <c r="AX81" s="197" t="str">
        <f>IF(AV81="","",AV81*(VLOOKUP((_xlfn.CONCAT(AU81,AN81)),'Cadastro de Itens'!$J$16:$M$37,4,0)))</f>
        <v/>
      </c>
      <c r="AY81" s="198">
        <f t="shared" si="6"/>
        <v>0</v>
      </c>
      <c r="AZ81" s="190" t="str">
        <f t="shared" si="7"/>
        <v>Milho Safrinha</v>
      </c>
      <c r="BA81" s="200"/>
      <c r="BB81" s="193" t="str">
        <f t="shared" si="8"/>
        <v/>
      </c>
      <c r="BC81" s="197" t="str">
        <f>IF(BA81="","",BA81*(VLOOKUP((_xlfn.CONCAT(AZ81,AN81)),'Cadastro de Itens'!$J$16:$M$37,4,0)))</f>
        <v/>
      </c>
      <c r="BD81" s="198">
        <f t="shared" si="9"/>
        <v>0</v>
      </c>
      <c r="BE81" s="190" t="str">
        <f t="shared" si="10"/>
        <v/>
      </c>
      <c r="BF81" s="171"/>
      <c r="BG81" s="193" t="str">
        <f t="shared" si="11"/>
        <v/>
      </c>
      <c r="BH81" s="197" t="str">
        <f>IF(BF81="","",BF81*(VLOOKUP((_xlfn.CONCAT(BE81,AN81)),'Cadastro de Itens'!$J$16:$M$37,4,0)))</f>
        <v/>
      </c>
      <c r="BI81" s="198">
        <f t="shared" si="12"/>
        <v>0</v>
      </c>
      <c r="BJ81" s="215">
        <f t="shared" si="13"/>
        <v>0</v>
      </c>
      <c r="BL81" s="147"/>
      <c r="BM81" s="158"/>
      <c r="BN81" s="211"/>
      <c r="BO81" s="211"/>
      <c r="BP81" s="211"/>
      <c r="BQ81" s="211"/>
      <c r="BR81" s="125"/>
      <c r="BT81" s="657"/>
      <c r="BU81" s="658"/>
      <c r="BV81" s="658"/>
      <c r="BW81" s="658"/>
      <c r="BX81" s="658"/>
      <c r="BY81" s="658"/>
      <c r="BZ81" s="658"/>
      <c r="CA81" s="658"/>
      <c r="CB81" s="658"/>
      <c r="CC81" s="658"/>
      <c r="CD81" s="658"/>
      <c r="CE81" s="658"/>
      <c r="CF81" s="659"/>
      <c r="CG81" s="21"/>
    </row>
    <row r="82" spans="2:85" ht="18" customHeight="1" x14ac:dyDescent="0.3">
      <c r="B82" s="39"/>
      <c r="C82" s="262">
        <f>Endividamento!C76</f>
        <v>0</v>
      </c>
      <c r="D82" s="262">
        <f>Endividamento!D76</f>
        <v>0</v>
      </c>
      <c r="E82" s="125"/>
      <c r="F82" s="125" t="s">
        <v>226</v>
      </c>
      <c r="G82" s="251">
        <f>Endividamento!R76</f>
        <v>0</v>
      </c>
      <c r="H82" s="251">
        <f>Endividamento!T76</f>
        <v>0</v>
      </c>
      <c r="I82" s="252">
        <f>Endividamento!V76</f>
        <v>0</v>
      </c>
      <c r="J82" s="253">
        <f>Endividamento!AD76</f>
        <v>0</v>
      </c>
      <c r="K82" s="253">
        <f>INDEX(Endividamento!AT76:DZ76,MATCH(Passivos!$K$27,Endividamento!$AG$20:$DZ$20,0))</f>
        <v>0</v>
      </c>
      <c r="L82" s="253">
        <f>INDEX(Endividamento!AT76:DZ76,MATCH(Passivos!$L$27,Endividamento!$AG$20:$DZ$20,0))</f>
        <v>0</v>
      </c>
      <c r="M82" s="253">
        <f>INDEX(Endividamento!AT76:DZ76,MATCH(Passivos!$M$27,Endividamento!$AG$20:$DZ$20,0))</f>
        <v>0</v>
      </c>
      <c r="N82" s="253">
        <f>INDEX(Endividamento!AT76:DZ76,MATCH(Passivos!$N$27,Endividamento!$AG$20:$DZ$20,0))</f>
        <v>0</v>
      </c>
      <c r="O82" s="253">
        <f>INDEX(Endividamento!AT76:DZ76,MATCH(Passivos!$O$27,Endividamento!$AG$20:$DZ$20,0))</f>
        <v>0</v>
      </c>
      <c r="P82" s="253">
        <f>INDEX(Endividamento!AT76:DZ76,MATCH(Passivos!$P$27,Endividamento!$AG$20:$DZ$20,0))</f>
        <v>0</v>
      </c>
      <c r="Q82" s="253">
        <f>INDEX(Endividamento!AT76:DZ76,MATCH(Passivos!$Q$27,Endividamento!$AG$20:$DZ$20,0))</f>
        <v>0</v>
      </c>
      <c r="R82" s="134" t="e">
        <f ca="1">SUMIF(Endividamento!$AG$20:$DZ$20,"&gt;"&amp;$Q$27,Endividamento!AT76:DZ76)+Endividamento!#REF!</f>
        <v>#REF!</v>
      </c>
      <c r="T82" s="125"/>
      <c r="U82" s="125"/>
      <c r="V82" s="137"/>
      <c r="W82" s="137"/>
      <c r="X82" s="137"/>
      <c r="Y82" s="137"/>
      <c r="Z82" s="137"/>
      <c r="AB82" s="125" t="str">
        <f>IF(Fornecedores!C75="","",Fornecedores!C75)</f>
        <v/>
      </c>
      <c r="AC82" s="125" t="str">
        <f>IF(Fornecedores!D75="","",Fornecedores!D75)</f>
        <v/>
      </c>
      <c r="AD82" s="125" t="str">
        <f>IF(Fornecedores!F75="","",Fornecedores!F75)</f>
        <v/>
      </c>
      <c r="AE82" s="163" t="str">
        <f>IF(Fornecedores!G75="","",Fornecedores!G75)</f>
        <v/>
      </c>
      <c r="AF82" s="146" t="str">
        <f>IF(Fornecedores!E75="","",Fornecedores!E75)</f>
        <v/>
      </c>
      <c r="AH82" s="147"/>
      <c r="AI82" s="148"/>
      <c r="AK82" s="169"/>
      <c r="AL82" s="169"/>
      <c r="AM82" s="169"/>
      <c r="AN82" s="169"/>
      <c r="AO82" s="169"/>
      <c r="AP82" s="169"/>
      <c r="AQ82" s="169"/>
      <c r="AR82" s="169"/>
      <c r="AS82" s="169"/>
      <c r="AT82" s="178"/>
      <c r="AU82" s="190" t="str">
        <f t="shared" si="5"/>
        <v>Soja Sequeiro</v>
      </c>
      <c r="AV82" s="169"/>
      <c r="AW82" s="193" t="str">
        <f t="shared" si="14"/>
        <v/>
      </c>
      <c r="AX82" s="197" t="str">
        <f>IF(AV82="","",AV82*(VLOOKUP((_xlfn.CONCAT(AU82,AN82)),'Cadastro de Itens'!$J$16:$M$37,4,0)))</f>
        <v/>
      </c>
      <c r="AY82" s="198">
        <f t="shared" si="6"/>
        <v>0</v>
      </c>
      <c r="AZ82" s="190" t="str">
        <f t="shared" si="7"/>
        <v>Milho Safrinha</v>
      </c>
      <c r="BA82" s="200"/>
      <c r="BB82" s="193" t="str">
        <f t="shared" si="8"/>
        <v/>
      </c>
      <c r="BC82" s="197" t="str">
        <f>IF(BA82="","",BA82*(VLOOKUP((_xlfn.CONCAT(AZ82,AN82)),'Cadastro de Itens'!$J$16:$M$37,4,0)))</f>
        <v/>
      </c>
      <c r="BD82" s="198">
        <f t="shared" si="9"/>
        <v>0</v>
      </c>
      <c r="BE82" s="190" t="str">
        <f t="shared" si="10"/>
        <v/>
      </c>
      <c r="BF82" s="171"/>
      <c r="BG82" s="193" t="str">
        <f t="shared" si="11"/>
        <v/>
      </c>
      <c r="BH82" s="197" t="str">
        <f>IF(BF82="","",BF82*(VLOOKUP((_xlfn.CONCAT(BE82,AN82)),'Cadastro de Itens'!$J$16:$M$37,4,0)))</f>
        <v/>
      </c>
      <c r="BI82" s="198">
        <f t="shared" si="12"/>
        <v>0</v>
      </c>
      <c r="BJ82" s="215">
        <f t="shared" si="13"/>
        <v>0</v>
      </c>
      <c r="BL82" s="147"/>
      <c r="BM82" s="158"/>
      <c r="BN82" s="211"/>
      <c r="BO82" s="211"/>
      <c r="BP82" s="211"/>
      <c r="BQ82" s="211"/>
      <c r="BR82" s="125"/>
      <c r="BT82" s="657"/>
      <c r="BU82" s="658"/>
      <c r="BV82" s="658"/>
      <c r="BW82" s="658"/>
      <c r="BX82" s="658"/>
      <c r="BY82" s="658"/>
      <c r="BZ82" s="658"/>
      <c r="CA82" s="658"/>
      <c r="CB82" s="658"/>
      <c r="CC82" s="658"/>
      <c r="CD82" s="658"/>
      <c r="CE82" s="658"/>
      <c r="CF82" s="659"/>
      <c r="CG82" s="21"/>
    </row>
    <row r="83" spans="2:85" ht="32.4" customHeight="1" x14ac:dyDescent="0.3">
      <c r="B83" s="39"/>
      <c r="C83" s="262">
        <f>Endividamento!C77</f>
        <v>0</v>
      </c>
      <c r="D83" s="262">
        <f>Endividamento!D77</f>
        <v>0</v>
      </c>
      <c r="E83" s="125"/>
      <c r="F83" s="125" t="s">
        <v>226</v>
      </c>
      <c r="G83" s="251">
        <f>Endividamento!R77</f>
        <v>0</v>
      </c>
      <c r="H83" s="251">
        <f>Endividamento!T77</f>
        <v>0</v>
      </c>
      <c r="I83" s="252">
        <f>Endividamento!V77</f>
        <v>0</v>
      </c>
      <c r="J83" s="253">
        <f>Endividamento!AD77</f>
        <v>0</v>
      </c>
      <c r="K83" s="253">
        <f>INDEX(Endividamento!AT77:DZ77,MATCH(Passivos!$K$27,Endividamento!$AG$20:$DZ$20,0))</f>
        <v>0</v>
      </c>
      <c r="L83" s="253">
        <f>INDEX(Endividamento!AT77:DZ77,MATCH(Passivos!$L$27,Endividamento!$AG$20:$DZ$20,0))</f>
        <v>0</v>
      </c>
      <c r="M83" s="253">
        <f>INDEX(Endividamento!AT77:DZ77,MATCH(Passivos!$M$27,Endividamento!$AG$20:$DZ$20,0))</f>
        <v>0</v>
      </c>
      <c r="N83" s="253">
        <f>INDEX(Endividamento!AT77:DZ77,MATCH(Passivos!$N$27,Endividamento!$AG$20:$DZ$20,0))</f>
        <v>0</v>
      </c>
      <c r="O83" s="253">
        <f>INDEX(Endividamento!AT77:DZ77,MATCH(Passivos!$O$27,Endividamento!$AG$20:$DZ$20,0))</f>
        <v>0</v>
      </c>
      <c r="P83" s="253">
        <f>INDEX(Endividamento!AT77:DZ77,MATCH(Passivos!$P$27,Endividamento!$AG$20:$DZ$20,0))</f>
        <v>0</v>
      </c>
      <c r="Q83" s="253">
        <f>INDEX(Endividamento!AT77:DZ77,MATCH(Passivos!$Q$27,Endividamento!$AG$20:$DZ$20,0))</f>
        <v>0</v>
      </c>
      <c r="R83" s="134" t="e">
        <f ca="1">SUMIF(Endividamento!$AG$20:$DZ$20,"&gt;"&amp;$Q$27,Endividamento!AT77:DZ77)+Endividamento!#REF!</f>
        <v>#REF!</v>
      </c>
      <c r="T83" s="125"/>
      <c r="U83" s="125"/>
      <c r="V83" s="137"/>
      <c r="W83" s="137"/>
      <c r="X83" s="137"/>
      <c r="Y83" s="137"/>
      <c r="Z83" s="137"/>
      <c r="AB83" s="125" t="str">
        <f>IF(Fornecedores!C76="","",Fornecedores!C76)</f>
        <v/>
      </c>
      <c r="AC83" s="125" t="str">
        <f>IF(Fornecedores!D76="","",Fornecedores!D76)</f>
        <v/>
      </c>
      <c r="AD83" s="125" t="str">
        <f>IF(Fornecedores!F76="","",Fornecedores!F76)</f>
        <v/>
      </c>
      <c r="AE83" s="163" t="str">
        <f>IF(Fornecedores!G76="","",Fornecedores!G76)</f>
        <v/>
      </c>
      <c r="AF83" s="146" t="str">
        <f>IF(Fornecedores!E76="","",Fornecedores!E76)</f>
        <v/>
      </c>
      <c r="AH83" s="147"/>
      <c r="AI83" s="148"/>
      <c r="AK83" s="169"/>
      <c r="AL83" s="169"/>
      <c r="AM83" s="169"/>
      <c r="AN83" s="169"/>
      <c r="AO83" s="169"/>
      <c r="AP83" s="169"/>
      <c r="AQ83" s="169"/>
      <c r="AR83" s="169"/>
      <c r="AS83" s="169"/>
      <c r="AT83" s="178"/>
      <c r="AU83" s="190" t="str">
        <f t="shared" si="5"/>
        <v>Soja Sequeiro</v>
      </c>
      <c r="AV83" s="169"/>
      <c r="AW83" s="193" t="str">
        <f t="shared" si="14"/>
        <v/>
      </c>
      <c r="AX83" s="197" t="str">
        <f>IF(AV83="","",AV83*(VLOOKUP((_xlfn.CONCAT(AU83,AN83)),'Cadastro de Itens'!$J$16:$M$37,4,0)))</f>
        <v/>
      </c>
      <c r="AY83" s="198">
        <f t="shared" si="6"/>
        <v>0</v>
      </c>
      <c r="AZ83" s="190" t="str">
        <f t="shared" si="7"/>
        <v>Milho Safrinha</v>
      </c>
      <c r="BA83" s="200"/>
      <c r="BB83" s="193" t="str">
        <f t="shared" si="8"/>
        <v/>
      </c>
      <c r="BC83" s="197" t="str">
        <f>IF(BA83="","",BA83*(VLOOKUP((_xlfn.CONCAT(AZ83,AN83)),'Cadastro de Itens'!$J$16:$M$37,4,0)))</f>
        <v/>
      </c>
      <c r="BD83" s="198">
        <f t="shared" si="9"/>
        <v>0</v>
      </c>
      <c r="BE83" s="190" t="str">
        <f t="shared" si="10"/>
        <v/>
      </c>
      <c r="BF83" s="171"/>
      <c r="BG83" s="193" t="str">
        <f t="shared" si="11"/>
        <v/>
      </c>
      <c r="BH83" s="197" t="str">
        <f>IF(BF83="","",BF83*(VLOOKUP((_xlfn.CONCAT(BE83,AN83)),'Cadastro de Itens'!$J$16:$M$37,4,0)))</f>
        <v/>
      </c>
      <c r="BI83" s="198">
        <f t="shared" si="12"/>
        <v>0</v>
      </c>
      <c r="BJ83" s="215">
        <f t="shared" si="13"/>
        <v>0</v>
      </c>
      <c r="BL83" s="130"/>
      <c r="BM83" s="158"/>
      <c r="BN83" s="211"/>
      <c r="BO83" s="211"/>
      <c r="BP83" s="211"/>
      <c r="BQ83" s="211"/>
      <c r="BR83" s="125"/>
      <c r="BT83" s="657"/>
      <c r="BU83" s="658"/>
      <c r="BV83" s="658"/>
      <c r="BW83" s="658"/>
      <c r="BX83" s="658"/>
      <c r="BY83" s="658"/>
      <c r="BZ83" s="658"/>
      <c r="CA83" s="658"/>
      <c r="CB83" s="658"/>
      <c r="CC83" s="658"/>
      <c r="CD83" s="658"/>
      <c r="CE83" s="658"/>
      <c r="CF83" s="659"/>
      <c r="CG83" s="21"/>
    </row>
    <row r="84" spans="2:85" ht="32.4" customHeight="1" x14ac:dyDescent="0.3">
      <c r="B84" s="39"/>
      <c r="C84" s="262">
        <f>Endividamento!C78</f>
        <v>0</v>
      </c>
      <c r="D84" s="262">
        <f>Endividamento!D78</f>
        <v>0</v>
      </c>
      <c r="E84" s="125"/>
      <c r="F84" s="125" t="s">
        <v>226</v>
      </c>
      <c r="G84" s="251">
        <f>Endividamento!R78</f>
        <v>0</v>
      </c>
      <c r="H84" s="251">
        <f>Endividamento!T78</f>
        <v>0</v>
      </c>
      <c r="I84" s="252">
        <f>Endividamento!V78</f>
        <v>0</v>
      </c>
      <c r="J84" s="253">
        <f>Endividamento!AD78</f>
        <v>0</v>
      </c>
      <c r="K84" s="253">
        <f>INDEX(Endividamento!AT78:DZ78,MATCH(Passivos!$K$27,Endividamento!$AG$20:$DZ$20,0))</f>
        <v>0</v>
      </c>
      <c r="L84" s="253">
        <f>INDEX(Endividamento!AT78:DZ78,MATCH(Passivos!$L$27,Endividamento!$AG$20:$DZ$20,0))</f>
        <v>0</v>
      </c>
      <c r="M84" s="253">
        <f>INDEX(Endividamento!AT78:DZ78,MATCH(Passivos!$M$27,Endividamento!$AG$20:$DZ$20,0))</f>
        <v>0</v>
      </c>
      <c r="N84" s="253">
        <f>INDEX(Endividamento!AT78:DZ78,MATCH(Passivos!$N$27,Endividamento!$AG$20:$DZ$20,0))</f>
        <v>0</v>
      </c>
      <c r="O84" s="253">
        <f>INDEX(Endividamento!AT78:DZ78,MATCH(Passivos!$O$27,Endividamento!$AG$20:$DZ$20,0))</f>
        <v>0</v>
      </c>
      <c r="P84" s="253">
        <f>INDEX(Endividamento!AT78:DZ78,MATCH(Passivos!$P$27,Endividamento!$AG$20:$DZ$20,0))</f>
        <v>0</v>
      </c>
      <c r="Q84" s="253">
        <f>INDEX(Endividamento!AT78:DZ78,MATCH(Passivos!$Q$27,Endividamento!$AG$20:$DZ$20,0))</f>
        <v>0</v>
      </c>
      <c r="R84" s="134" t="e">
        <f ca="1">SUMIF(Endividamento!$AG$20:$DZ$20,"&gt;"&amp;$Q$27,Endividamento!AT78:DZ78)+Endividamento!#REF!</f>
        <v>#REF!</v>
      </c>
      <c r="T84" s="125"/>
      <c r="U84" s="125"/>
      <c r="V84" s="137"/>
      <c r="W84" s="137"/>
      <c r="X84" s="137"/>
      <c r="Y84" s="137"/>
      <c r="Z84" s="137"/>
      <c r="AB84" s="125" t="str">
        <f>IF(Fornecedores!C77="","",Fornecedores!C77)</f>
        <v/>
      </c>
      <c r="AC84" s="125" t="str">
        <f>IF(Fornecedores!D77="","",Fornecedores!D77)</f>
        <v/>
      </c>
      <c r="AD84" s="125" t="str">
        <f>IF(Fornecedores!F77="","",Fornecedores!F77)</f>
        <v/>
      </c>
      <c r="AE84" s="163" t="str">
        <f>IF(Fornecedores!G77="","",Fornecedores!G77)</f>
        <v/>
      </c>
      <c r="AF84" s="146" t="str">
        <f>IF(Fornecedores!E77="","",Fornecedores!E77)</f>
        <v/>
      </c>
      <c r="AH84" s="147"/>
      <c r="AI84" s="148"/>
      <c r="AK84" s="169"/>
      <c r="AL84" s="169"/>
      <c r="AM84" s="169"/>
      <c r="AN84" s="169"/>
      <c r="AO84" s="169"/>
      <c r="AP84" s="169"/>
      <c r="AQ84" s="169"/>
      <c r="AR84" s="169"/>
      <c r="AS84" s="169"/>
      <c r="AT84" s="178"/>
      <c r="AU84" s="190" t="str">
        <f t="shared" si="5"/>
        <v>Soja Sequeiro</v>
      </c>
      <c r="AV84" s="169"/>
      <c r="AW84" s="193" t="str">
        <f t="shared" si="14"/>
        <v/>
      </c>
      <c r="AX84" s="197" t="str">
        <f>IF(AV84="","",AV84*(VLOOKUP((_xlfn.CONCAT(AU84,AN84)),'Cadastro de Itens'!$J$16:$M$37,4,0)))</f>
        <v/>
      </c>
      <c r="AY84" s="198">
        <f t="shared" si="6"/>
        <v>0</v>
      </c>
      <c r="AZ84" s="190" t="str">
        <f t="shared" si="7"/>
        <v>Milho Safrinha</v>
      </c>
      <c r="BA84" s="200"/>
      <c r="BB84" s="193" t="str">
        <f t="shared" si="8"/>
        <v/>
      </c>
      <c r="BC84" s="197" t="str">
        <f>IF(BA84="","",BA84*(VLOOKUP((_xlfn.CONCAT(AZ84,AN84)),'Cadastro de Itens'!$J$16:$M$37,4,0)))</f>
        <v/>
      </c>
      <c r="BD84" s="198">
        <f t="shared" si="9"/>
        <v>0</v>
      </c>
      <c r="BE84" s="190" t="str">
        <f t="shared" si="10"/>
        <v/>
      </c>
      <c r="BF84" s="171"/>
      <c r="BG84" s="193" t="str">
        <f t="shared" si="11"/>
        <v/>
      </c>
      <c r="BH84" s="197" t="str">
        <f>IF(BF84="","",BF84*(VLOOKUP((_xlfn.CONCAT(BE84,AN84)),'Cadastro de Itens'!$J$16:$M$37,4,0)))</f>
        <v/>
      </c>
      <c r="BI84" s="198">
        <f t="shared" si="12"/>
        <v>0</v>
      </c>
      <c r="BJ84" s="215">
        <f t="shared" si="13"/>
        <v>0</v>
      </c>
      <c r="BL84" s="147"/>
      <c r="BM84" s="158"/>
      <c r="BN84" s="212"/>
      <c r="BO84" s="212"/>
      <c r="BP84" s="212"/>
      <c r="BQ84" s="212"/>
      <c r="BR84" s="125"/>
      <c r="BT84" s="657"/>
      <c r="BU84" s="658"/>
      <c r="BV84" s="658"/>
      <c r="BW84" s="658"/>
      <c r="BX84" s="658"/>
      <c r="BY84" s="658"/>
      <c r="BZ84" s="658"/>
      <c r="CA84" s="658"/>
      <c r="CB84" s="658"/>
      <c r="CC84" s="658"/>
      <c r="CD84" s="658"/>
      <c r="CE84" s="658"/>
      <c r="CF84" s="659"/>
      <c r="CG84" s="21"/>
    </row>
    <row r="85" spans="2:85" ht="19.95" customHeight="1" x14ac:dyDescent="0.3">
      <c r="B85" s="39"/>
      <c r="C85" s="262">
        <f>Endividamento!C79</f>
        <v>0</v>
      </c>
      <c r="D85" s="262">
        <f>Endividamento!D79</f>
        <v>0</v>
      </c>
      <c r="E85" s="125"/>
      <c r="F85" s="125" t="s">
        <v>226</v>
      </c>
      <c r="G85" s="251">
        <f>Endividamento!R79</f>
        <v>0</v>
      </c>
      <c r="H85" s="251">
        <f>Endividamento!T79</f>
        <v>0</v>
      </c>
      <c r="I85" s="252">
        <f>Endividamento!V79</f>
        <v>0</v>
      </c>
      <c r="J85" s="253">
        <f>Endividamento!AD79</f>
        <v>0</v>
      </c>
      <c r="K85" s="253">
        <f>INDEX(Endividamento!AT79:DZ79,MATCH(Passivos!$K$27,Endividamento!$AG$20:$DZ$20,0))</f>
        <v>0</v>
      </c>
      <c r="L85" s="253">
        <f>INDEX(Endividamento!AT79:DZ79,MATCH(Passivos!$L$27,Endividamento!$AG$20:$DZ$20,0))</f>
        <v>0</v>
      </c>
      <c r="M85" s="253">
        <f>INDEX(Endividamento!AT79:DZ79,MATCH(Passivos!$M$27,Endividamento!$AG$20:$DZ$20,0))</f>
        <v>0</v>
      </c>
      <c r="N85" s="253">
        <f>INDEX(Endividamento!AT79:DZ79,MATCH(Passivos!$N$27,Endividamento!$AG$20:$DZ$20,0))</f>
        <v>0</v>
      </c>
      <c r="O85" s="253">
        <f>INDEX(Endividamento!AT79:DZ79,MATCH(Passivos!$O$27,Endividamento!$AG$20:$DZ$20,0))</f>
        <v>0</v>
      </c>
      <c r="P85" s="253">
        <f>INDEX(Endividamento!AT79:DZ79,MATCH(Passivos!$P$27,Endividamento!$AG$20:$DZ$20,0))</f>
        <v>0</v>
      </c>
      <c r="Q85" s="253">
        <f>INDEX(Endividamento!AT79:DZ79,MATCH(Passivos!$Q$27,Endividamento!$AG$20:$DZ$20,0))</f>
        <v>0</v>
      </c>
      <c r="R85" s="134" t="e">
        <f ca="1">SUMIF(Endividamento!$AG$20:$DZ$20,"&gt;"&amp;$Q$27,Endividamento!AT79:DZ79)+Endividamento!#REF!</f>
        <v>#REF!</v>
      </c>
      <c r="T85" s="125"/>
      <c r="U85" s="125"/>
      <c r="V85" s="137"/>
      <c r="W85" s="137"/>
      <c r="X85" s="137"/>
      <c r="Y85" s="137"/>
      <c r="Z85" s="137"/>
      <c r="AB85" s="125" t="str">
        <f>IF(Fornecedores!C78="","",Fornecedores!C78)</f>
        <v/>
      </c>
      <c r="AC85" s="125" t="str">
        <f>IF(Fornecedores!D78="","",Fornecedores!D78)</f>
        <v/>
      </c>
      <c r="AD85" s="125" t="str">
        <f>IF(Fornecedores!F78="","",Fornecedores!F78)</f>
        <v/>
      </c>
      <c r="AE85" s="163" t="str">
        <f>IF(Fornecedores!G78="","",Fornecedores!G78)</f>
        <v/>
      </c>
      <c r="AF85" s="146" t="str">
        <f>IF(Fornecedores!E78="","",Fornecedores!E78)</f>
        <v/>
      </c>
      <c r="AH85" s="147"/>
      <c r="AI85" s="148"/>
      <c r="AK85" s="169"/>
      <c r="AL85" s="169"/>
      <c r="AM85" s="169"/>
      <c r="AN85" s="169"/>
      <c r="AO85" s="169"/>
      <c r="AP85" s="169"/>
      <c r="AQ85" s="169"/>
      <c r="AR85" s="169"/>
      <c r="AS85" s="169"/>
      <c r="AT85" s="178"/>
      <c r="AU85" s="190" t="str">
        <f t="shared" si="5"/>
        <v>Soja Sequeiro</v>
      </c>
      <c r="AV85" s="169"/>
      <c r="AW85" s="193" t="str">
        <f t="shared" si="14"/>
        <v/>
      </c>
      <c r="AX85" s="197" t="str">
        <f>IF(AV85="","",AV85*(VLOOKUP((_xlfn.CONCAT(AU85,AN85)),'Cadastro de Itens'!$J$16:$M$37,4,0)))</f>
        <v/>
      </c>
      <c r="AY85" s="198">
        <f t="shared" si="6"/>
        <v>0</v>
      </c>
      <c r="AZ85" s="190" t="str">
        <f t="shared" si="7"/>
        <v>Milho Safrinha</v>
      </c>
      <c r="BA85" s="200"/>
      <c r="BB85" s="193" t="str">
        <f t="shared" si="8"/>
        <v/>
      </c>
      <c r="BC85" s="197" t="str">
        <f>IF(BA85="","",BA85*(VLOOKUP((_xlfn.CONCAT(AZ85,AN85)),'Cadastro de Itens'!$J$16:$M$37,4,0)))</f>
        <v/>
      </c>
      <c r="BD85" s="198">
        <f t="shared" si="9"/>
        <v>0</v>
      </c>
      <c r="BE85" s="190" t="str">
        <f t="shared" si="10"/>
        <v/>
      </c>
      <c r="BF85" s="171"/>
      <c r="BG85" s="193" t="str">
        <f t="shared" si="11"/>
        <v/>
      </c>
      <c r="BH85" s="197" t="str">
        <f>IF(BF85="","",BF85*(VLOOKUP((_xlfn.CONCAT(BE85,AN85)),'Cadastro de Itens'!$J$16:$M$37,4,0)))</f>
        <v/>
      </c>
      <c r="BI85" s="198">
        <f t="shared" si="12"/>
        <v>0</v>
      </c>
      <c r="BJ85" s="215">
        <f t="shared" si="13"/>
        <v>0</v>
      </c>
      <c r="BL85" s="147"/>
      <c r="BM85" s="158"/>
      <c r="BN85" s="147"/>
      <c r="BO85" s="147"/>
      <c r="BP85" s="147"/>
      <c r="BQ85" s="147"/>
      <c r="BR85" s="125"/>
      <c r="BT85" s="657"/>
      <c r="BU85" s="658"/>
      <c r="BV85" s="658"/>
      <c r="BW85" s="658"/>
      <c r="BX85" s="658"/>
      <c r="BY85" s="658"/>
      <c r="BZ85" s="658"/>
      <c r="CA85" s="658"/>
      <c r="CB85" s="658"/>
      <c r="CC85" s="658"/>
      <c r="CD85" s="658"/>
      <c r="CE85" s="658"/>
      <c r="CF85" s="659"/>
      <c r="CG85" s="21"/>
    </row>
    <row r="86" spans="2:85" ht="18" customHeight="1" x14ac:dyDescent="0.3">
      <c r="B86" s="39"/>
      <c r="C86" s="262">
        <f>Endividamento!C80</f>
        <v>0</v>
      </c>
      <c r="D86" s="262">
        <f>Endividamento!D80</f>
        <v>0</v>
      </c>
      <c r="E86" s="125"/>
      <c r="F86" s="125" t="s">
        <v>226</v>
      </c>
      <c r="G86" s="251">
        <f>Endividamento!R80</f>
        <v>0</v>
      </c>
      <c r="H86" s="251">
        <f>Endividamento!T80</f>
        <v>0</v>
      </c>
      <c r="I86" s="252">
        <f>Endividamento!V80</f>
        <v>0</v>
      </c>
      <c r="J86" s="253">
        <f>Endividamento!AD80</f>
        <v>0</v>
      </c>
      <c r="K86" s="253">
        <f>INDEX(Endividamento!AT80:DZ80,MATCH(Passivos!$K$27,Endividamento!$AG$20:$DZ$20,0))</f>
        <v>0</v>
      </c>
      <c r="L86" s="253">
        <f>INDEX(Endividamento!AT80:DZ80,MATCH(Passivos!$L$27,Endividamento!$AG$20:$DZ$20,0))</f>
        <v>0</v>
      </c>
      <c r="M86" s="253">
        <f>INDEX(Endividamento!AT80:DZ80,MATCH(Passivos!$M$27,Endividamento!$AG$20:$DZ$20,0))</f>
        <v>0</v>
      </c>
      <c r="N86" s="253">
        <f>INDEX(Endividamento!AT80:DZ80,MATCH(Passivos!$N$27,Endividamento!$AG$20:$DZ$20,0))</f>
        <v>0</v>
      </c>
      <c r="O86" s="253">
        <f>INDEX(Endividamento!AT80:DZ80,MATCH(Passivos!$O$27,Endividamento!$AG$20:$DZ$20,0))</f>
        <v>0</v>
      </c>
      <c r="P86" s="253">
        <f>INDEX(Endividamento!AT80:DZ80,MATCH(Passivos!$P$27,Endividamento!$AG$20:$DZ$20,0))</f>
        <v>0</v>
      </c>
      <c r="Q86" s="253">
        <f>INDEX(Endividamento!AT80:DZ80,MATCH(Passivos!$Q$27,Endividamento!$AG$20:$DZ$20,0))</f>
        <v>0</v>
      </c>
      <c r="R86" s="134" t="e">
        <f ca="1">SUMIF(Endividamento!$AG$20:$DZ$20,"&gt;"&amp;$Q$27,Endividamento!AT80:DZ80)+Endividamento!#REF!</f>
        <v>#REF!</v>
      </c>
      <c r="T86" s="125"/>
      <c r="U86" s="125"/>
      <c r="V86" s="137"/>
      <c r="W86" s="137"/>
      <c r="X86" s="137"/>
      <c r="Y86" s="137"/>
      <c r="Z86" s="137"/>
      <c r="AB86" s="125" t="str">
        <f>IF(Fornecedores!C79="","",Fornecedores!C79)</f>
        <v/>
      </c>
      <c r="AC86" s="125" t="str">
        <f>IF(Fornecedores!D79="","",Fornecedores!D79)</f>
        <v/>
      </c>
      <c r="AD86" s="125" t="str">
        <f>IF(Fornecedores!F79="","",Fornecedores!F79)</f>
        <v/>
      </c>
      <c r="AE86" s="163" t="str">
        <f>IF(Fornecedores!G79="","",Fornecedores!G79)</f>
        <v/>
      </c>
      <c r="AF86" s="146" t="str">
        <f>IF(Fornecedores!E79="","",Fornecedores!E79)</f>
        <v/>
      </c>
      <c r="AH86" s="147"/>
      <c r="AI86" s="148"/>
      <c r="AK86" s="169"/>
      <c r="AL86" s="169"/>
      <c r="AM86" s="169"/>
      <c r="AN86" s="169"/>
      <c r="AO86" s="169"/>
      <c r="AP86" s="169"/>
      <c r="AQ86" s="169"/>
      <c r="AR86" s="169"/>
      <c r="AS86" s="169"/>
      <c r="AT86" s="178"/>
      <c r="AU86" s="190" t="str">
        <f t="shared" si="5"/>
        <v>Soja Sequeiro</v>
      </c>
      <c r="AV86" s="169"/>
      <c r="AW86" s="193" t="str">
        <f t="shared" si="14"/>
        <v/>
      </c>
      <c r="AX86" s="197" t="str">
        <f>IF(AV86="","",AV86*(VLOOKUP((_xlfn.CONCAT(AU86,AN86)),'Cadastro de Itens'!$J$16:$M$37,4,0)))</f>
        <v/>
      </c>
      <c r="AY86" s="198">
        <f t="shared" si="6"/>
        <v>0</v>
      </c>
      <c r="AZ86" s="190" t="str">
        <f t="shared" si="7"/>
        <v>Milho Safrinha</v>
      </c>
      <c r="BA86" s="200"/>
      <c r="BB86" s="193" t="str">
        <f t="shared" si="8"/>
        <v/>
      </c>
      <c r="BC86" s="197" t="str">
        <f>IF(BA86="","",BA86*(VLOOKUP((_xlfn.CONCAT(AZ86,AN86)),'Cadastro de Itens'!$J$16:$M$37,4,0)))</f>
        <v/>
      </c>
      <c r="BD86" s="198">
        <f t="shared" si="9"/>
        <v>0</v>
      </c>
      <c r="BE86" s="190" t="str">
        <f t="shared" si="10"/>
        <v/>
      </c>
      <c r="BF86" s="171"/>
      <c r="BG86" s="193" t="str">
        <f t="shared" si="11"/>
        <v/>
      </c>
      <c r="BH86" s="197" t="str">
        <f>IF(BF86="","",BF86*(VLOOKUP((_xlfn.CONCAT(BE86,AN86)),'Cadastro de Itens'!$J$16:$M$37,4,0)))</f>
        <v/>
      </c>
      <c r="BI86" s="198">
        <f t="shared" si="12"/>
        <v>0</v>
      </c>
      <c r="BJ86" s="215">
        <f t="shared" si="13"/>
        <v>0</v>
      </c>
      <c r="BL86" s="147"/>
      <c r="BM86" s="158"/>
      <c r="BN86" s="212"/>
      <c r="BO86" s="212"/>
      <c r="BP86" s="212"/>
      <c r="BQ86" s="212"/>
      <c r="BR86" s="125"/>
      <c r="BT86" s="657"/>
      <c r="BU86" s="658"/>
      <c r="BV86" s="658"/>
      <c r="BW86" s="658"/>
      <c r="BX86" s="658"/>
      <c r="BY86" s="658"/>
      <c r="BZ86" s="658"/>
      <c r="CA86" s="658"/>
      <c r="CB86" s="658"/>
      <c r="CC86" s="658"/>
      <c r="CD86" s="658"/>
      <c r="CE86" s="658"/>
      <c r="CF86" s="659"/>
      <c r="CG86" s="21"/>
    </row>
    <row r="87" spans="2:85" ht="18" customHeight="1" x14ac:dyDescent="0.3">
      <c r="B87" s="39"/>
      <c r="C87" s="262">
        <f>Endividamento!C81</f>
        <v>0</v>
      </c>
      <c r="D87" s="262">
        <f>Endividamento!D81</f>
        <v>0</v>
      </c>
      <c r="E87" s="125"/>
      <c r="F87" s="125" t="s">
        <v>226</v>
      </c>
      <c r="G87" s="251">
        <f>Endividamento!R81</f>
        <v>0</v>
      </c>
      <c r="H87" s="251">
        <f>Endividamento!T81</f>
        <v>0</v>
      </c>
      <c r="I87" s="252">
        <f>Endividamento!V81</f>
        <v>0</v>
      </c>
      <c r="J87" s="253">
        <f>Endividamento!AD81</f>
        <v>0</v>
      </c>
      <c r="K87" s="253">
        <f>INDEX(Endividamento!AT81:DZ81,MATCH(Passivos!$K$27,Endividamento!$AG$20:$DZ$20,0))</f>
        <v>0</v>
      </c>
      <c r="L87" s="253">
        <f>INDEX(Endividamento!AT81:DZ81,MATCH(Passivos!$L$27,Endividamento!$AG$20:$DZ$20,0))</f>
        <v>0</v>
      </c>
      <c r="M87" s="253">
        <f>INDEX(Endividamento!AT81:DZ81,MATCH(Passivos!$M$27,Endividamento!$AG$20:$DZ$20,0))</f>
        <v>0</v>
      </c>
      <c r="N87" s="253">
        <f>INDEX(Endividamento!AT81:DZ81,MATCH(Passivos!$N$27,Endividamento!$AG$20:$DZ$20,0))</f>
        <v>0</v>
      </c>
      <c r="O87" s="253">
        <f>INDEX(Endividamento!AT81:DZ81,MATCH(Passivos!$O$27,Endividamento!$AG$20:$DZ$20,0))</f>
        <v>0</v>
      </c>
      <c r="P87" s="253">
        <f>INDEX(Endividamento!AT81:DZ81,MATCH(Passivos!$P$27,Endividamento!$AG$20:$DZ$20,0))</f>
        <v>0</v>
      </c>
      <c r="Q87" s="253">
        <f>INDEX(Endividamento!AT81:DZ81,MATCH(Passivos!$Q$27,Endividamento!$AG$20:$DZ$20,0))</f>
        <v>0</v>
      </c>
      <c r="R87" s="134" t="e">
        <f ca="1">SUMIF(Endividamento!$AG$20:$DZ$20,"&gt;"&amp;$Q$27,Endividamento!AT81:DZ81)+Endividamento!#REF!</f>
        <v>#REF!</v>
      </c>
      <c r="T87" s="125"/>
      <c r="U87" s="125"/>
      <c r="V87" s="137"/>
      <c r="W87" s="137"/>
      <c r="X87" s="137"/>
      <c r="Y87" s="137"/>
      <c r="Z87" s="137"/>
      <c r="AB87" s="125" t="str">
        <f>IF(Fornecedores!C80="","",Fornecedores!C80)</f>
        <v/>
      </c>
      <c r="AC87" s="125" t="str">
        <f>IF(Fornecedores!D80="","",Fornecedores!D80)</f>
        <v/>
      </c>
      <c r="AD87" s="125" t="str">
        <f>IF(Fornecedores!F80="","",Fornecedores!F80)</f>
        <v/>
      </c>
      <c r="AE87" s="163" t="str">
        <f>IF(Fornecedores!G80="","",Fornecedores!G80)</f>
        <v/>
      </c>
      <c r="AF87" s="146" t="str">
        <f>IF(Fornecedores!E80="","",Fornecedores!E80)</f>
        <v/>
      </c>
      <c r="AH87" s="147"/>
      <c r="AI87" s="148"/>
      <c r="AK87" s="169"/>
      <c r="AL87" s="169"/>
      <c r="AM87" s="169"/>
      <c r="AN87" s="169"/>
      <c r="AO87" s="169"/>
      <c r="AP87" s="169"/>
      <c r="AQ87" s="169"/>
      <c r="AR87" s="169"/>
      <c r="AS87" s="169"/>
      <c r="AT87" s="178"/>
      <c r="AU87" s="190" t="str">
        <f t="shared" si="5"/>
        <v>Soja Sequeiro</v>
      </c>
      <c r="AV87" s="169"/>
      <c r="AW87" s="193" t="str">
        <f t="shared" si="14"/>
        <v/>
      </c>
      <c r="AX87" s="197" t="str">
        <f>IF(AV87="","",AV87*(VLOOKUP((_xlfn.CONCAT(AU87,AN87)),'Cadastro de Itens'!$J$16:$M$37,4,0)))</f>
        <v/>
      </c>
      <c r="AY87" s="198">
        <f t="shared" si="6"/>
        <v>0</v>
      </c>
      <c r="AZ87" s="190" t="str">
        <f t="shared" si="7"/>
        <v>Milho Safrinha</v>
      </c>
      <c r="BA87" s="200"/>
      <c r="BB87" s="193" t="str">
        <f t="shared" si="8"/>
        <v/>
      </c>
      <c r="BC87" s="197" t="str">
        <f>IF(BA87="","",BA87*(VLOOKUP((_xlfn.CONCAT(AZ87,AN87)),'Cadastro de Itens'!$J$16:$M$37,4,0)))</f>
        <v/>
      </c>
      <c r="BD87" s="198">
        <f t="shared" si="9"/>
        <v>0</v>
      </c>
      <c r="BE87" s="190" t="str">
        <f t="shared" si="10"/>
        <v/>
      </c>
      <c r="BF87" s="171"/>
      <c r="BG87" s="193" t="str">
        <f t="shared" si="11"/>
        <v/>
      </c>
      <c r="BH87" s="197" t="str">
        <f>IF(BF87="","",BF87*(VLOOKUP((_xlfn.CONCAT(BE87,AN87)),'Cadastro de Itens'!$J$16:$M$37,4,0)))</f>
        <v/>
      </c>
      <c r="BI87" s="198">
        <f t="shared" si="12"/>
        <v>0</v>
      </c>
      <c r="BJ87" s="215">
        <f t="shared" si="13"/>
        <v>0</v>
      </c>
      <c r="BL87" s="147"/>
      <c r="BM87" s="158"/>
      <c r="BN87" s="147"/>
      <c r="BO87" s="147"/>
      <c r="BP87" s="147"/>
      <c r="BQ87" s="147"/>
      <c r="BR87" s="125"/>
      <c r="BT87" s="657"/>
      <c r="BU87" s="658"/>
      <c r="BV87" s="658"/>
      <c r="BW87" s="658"/>
      <c r="BX87" s="658"/>
      <c r="BY87" s="658"/>
      <c r="BZ87" s="658"/>
      <c r="CA87" s="658"/>
      <c r="CB87" s="658"/>
      <c r="CC87" s="658"/>
      <c r="CD87" s="658"/>
      <c r="CE87" s="658"/>
      <c r="CF87" s="659"/>
      <c r="CG87" s="21"/>
    </row>
    <row r="88" spans="2:85" ht="18" customHeight="1" x14ac:dyDescent="0.3">
      <c r="B88" s="39"/>
      <c r="C88" s="262">
        <f>Endividamento!C82</f>
        <v>0</v>
      </c>
      <c r="D88" s="262">
        <f>Endividamento!D82</f>
        <v>0</v>
      </c>
      <c r="E88" s="125"/>
      <c r="F88" s="125" t="s">
        <v>226</v>
      </c>
      <c r="G88" s="251">
        <f>Endividamento!R82</f>
        <v>0</v>
      </c>
      <c r="H88" s="251">
        <f>Endividamento!T82</f>
        <v>0</v>
      </c>
      <c r="I88" s="252">
        <f>Endividamento!V82</f>
        <v>0</v>
      </c>
      <c r="J88" s="253">
        <f>Endividamento!AD82</f>
        <v>0</v>
      </c>
      <c r="K88" s="253">
        <f>INDEX(Endividamento!AT82:DZ82,MATCH(Passivos!$K$27,Endividamento!$AG$20:$DZ$20,0))</f>
        <v>0</v>
      </c>
      <c r="L88" s="253">
        <f>INDEX(Endividamento!AT82:DZ82,MATCH(Passivos!$L$27,Endividamento!$AG$20:$DZ$20,0))</f>
        <v>0</v>
      </c>
      <c r="M88" s="253">
        <f>INDEX(Endividamento!AT82:DZ82,MATCH(Passivos!$M$27,Endividamento!$AG$20:$DZ$20,0))</f>
        <v>0</v>
      </c>
      <c r="N88" s="253">
        <f>INDEX(Endividamento!AT82:DZ82,MATCH(Passivos!$N$27,Endividamento!$AG$20:$DZ$20,0))</f>
        <v>0</v>
      </c>
      <c r="O88" s="253">
        <f>INDEX(Endividamento!AT82:DZ82,MATCH(Passivos!$O$27,Endividamento!$AG$20:$DZ$20,0))</f>
        <v>0</v>
      </c>
      <c r="P88" s="253">
        <f>INDEX(Endividamento!AT82:DZ82,MATCH(Passivos!$P$27,Endividamento!$AG$20:$DZ$20,0))</f>
        <v>0</v>
      </c>
      <c r="Q88" s="253">
        <f>INDEX(Endividamento!AT82:DZ82,MATCH(Passivos!$Q$27,Endividamento!$AG$20:$DZ$20,0))</f>
        <v>0</v>
      </c>
      <c r="R88" s="134" t="e">
        <f ca="1">SUMIF(Endividamento!$AG$20:$DZ$20,"&gt;"&amp;$Q$27,Endividamento!AT82:DZ82)+Endividamento!#REF!</f>
        <v>#REF!</v>
      </c>
      <c r="T88" s="125"/>
      <c r="U88" s="125"/>
      <c r="V88" s="137"/>
      <c r="W88" s="137"/>
      <c r="X88" s="137"/>
      <c r="Y88" s="137"/>
      <c r="Z88" s="137"/>
      <c r="AB88" s="125" t="str">
        <f>IF(Fornecedores!C81="","",Fornecedores!C81)</f>
        <v/>
      </c>
      <c r="AC88" s="125" t="str">
        <f>IF(Fornecedores!D81="","",Fornecedores!D81)</f>
        <v/>
      </c>
      <c r="AD88" s="125" t="str">
        <f>IF(Fornecedores!F81="","",Fornecedores!F81)</f>
        <v/>
      </c>
      <c r="AE88" s="163" t="str">
        <f>IF(Fornecedores!G81="","",Fornecedores!G81)</f>
        <v/>
      </c>
      <c r="AF88" s="146" t="str">
        <f>IF(Fornecedores!E81="","",Fornecedores!E81)</f>
        <v/>
      </c>
      <c r="AH88" s="147"/>
      <c r="AI88" s="148"/>
      <c r="AK88" s="169"/>
      <c r="AL88" s="169"/>
      <c r="AM88" s="169"/>
      <c r="AN88" s="169"/>
      <c r="AO88" s="169"/>
      <c r="AP88" s="169"/>
      <c r="AQ88" s="169"/>
      <c r="AR88" s="169"/>
      <c r="AS88" s="169"/>
      <c r="AT88" s="178"/>
      <c r="AU88" s="190" t="str">
        <f t="shared" si="5"/>
        <v>Soja Sequeiro</v>
      </c>
      <c r="AV88" s="169"/>
      <c r="AW88" s="193" t="str">
        <f t="shared" si="14"/>
        <v/>
      </c>
      <c r="AX88" s="197" t="str">
        <f>IF(AV88="","",AV88*(VLOOKUP((_xlfn.CONCAT(AU88,AN88)),'Cadastro de Itens'!$J$16:$M$37,4,0)))</f>
        <v/>
      </c>
      <c r="AY88" s="198">
        <f t="shared" si="6"/>
        <v>0</v>
      </c>
      <c r="AZ88" s="190" t="str">
        <f t="shared" si="7"/>
        <v>Milho Safrinha</v>
      </c>
      <c r="BA88" s="200"/>
      <c r="BB88" s="193" t="str">
        <f t="shared" si="8"/>
        <v/>
      </c>
      <c r="BC88" s="197" t="str">
        <f>IF(BA88="","",BA88*(VLOOKUP((_xlfn.CONCAT(AZ88,AN88)),'Cadastro de Itens'!$J$16:$M$37,4,0)))</f>
        <v/>
      </c>
      <c r="BD88" s="198">
        <f t="shared" si="9"/>
        <v>0</v>
      </c>
      <c r="BE88" s="190" t="str">
        <f t="shared" si="10"/>
        <v/>
      </c>
      <c r="BF88" s="171"/>
      <c r="BG88" s="193" t="str">
        <f t="shared" si="11"/>
        <v/>
      </c>
      <c r="BH88" s="197" t="str">
        <f>IF(BF88="","",BF88*(VLOOKUP((_xlfn.CONCAT(BE88,AN88)),'Cadastro de Itens'!$J$16:$M$37,4,0)))</f>
        <v/>
      </c>
      <c r="BI88" s="198">
        <f t="shared" si="12"/>
        <v>0</v>
      </c>
      <c r="BJ88" s="215">
        <f t="shared" si="13"/>
        <v>0</v>
      </c>
      <c r="BL88" s="147"/>
      <c r="BM88" s="158"/>
      <c r="BN88" s="212"/>
      <c r="BO88" s="212"/>
      <c r="BP88" s="212"/>
      <c r="BQ88" s="212"/>
      <c r="BR88" s="125"/>
      <c r="BT88" s="657"/>
      <c r="BU88" s="658"/>
      <c r="BV88" s="658"/>
      <c r="BW88" s="658"/>
      <c r="BX88" s="658"/>
      <c r="BY88" s="658"/>
      <c r="BZ88" s="658"/>
      <c r="CA88" s="658"/>
      <c r="CB88" s="658"/>
      <c r="CC88" s="658"/>
      <c r="CD88" s="658"/>
      <c r="CE88" s="658"/>
      <c r="CF88" s="659"/>
      <c r="CG88" s="21"/>
    </row>
    <row r="89" spans="2:85" ht="18" customHeight="1" x14ac:dyDescent="0.3">
      <c r="B89" s="39"/>
      <c r="C89" s="262">
        <f>Endividamento!C83</f>
        <v>0</v>
      </c>
      <c r="D89" s="262">
        <f>Endividamento!D83</f>
        <v>0</v>
      </c>
      <c r="E89" s="125"/>
      <c r="F89" s="125" t="s">
        <v>226</v>
      </c>
      <c r="G89" s="251">
        <f>Endividamento!R83</f>
        <v>0</v>
      </c>
      <c r="H89" s="251">
        <f>Endividamento!T83</f>
        <v>0</v>
      </c>
      <c r="I89" s="252">
        <f>Endividamento!V83</f>
        <v>0</v>
      </c>
      <c r="J89" s="253">
        <f>Endividamento!AD83</f>
        <v>0</v>
      </c>
      <c r="K89" s="253">
        <f>INDEX(Endividamento!AT83:DZ83,MATCH(Passivos!$K$27,Endividamento!$AG$20:$DZ$20,0))</f>
        <v>0</v>
      </c>
      <c r="L89" s="253">
        <f>INDEX(Endividamento!AT83:DZ83,MATCH(Passivos!$L$27,Endividamento!$AG$20:$DZ$20,0))</f>
        <v>0</v>
      </c>
      <c r="M89" s="253">
        <f>INDEX(Endividamento!AT83:DZ83,MATCH(Passivos!$M$27,Endividamento!$AG$20:$DZ$20,0))</f>
        <v>0</v>
      </c>
      <c r="N89" s="253">
        <f>INDEX(Endividamento!AT83:DZ83,MATCH(Passivos!$N$27,Endividamento!$AG$20:$DZ$20,0))</f>
        <v>0</v>
      </c>
      <c r="O89" s="253">
        <f>INDEX(Endividamento!AT83:DZ83,MATCH(Passivos!$O$27,Endividamento!$AG$20:$DZ$20,0))</f>
        <v>0</v>
      </c>
      <c r="P89" s="253">
        <f>INDEX(Endividamento!AT83:DZ83,MATCH(Passivos!$P$27,Endividamento!$AG$20:$DZ$20,0))</f>
        <v>0</v>
      </c>
      <c r="Q89" s="253">
        <f>INDEX(Endividamento!AT83:DZ83,MATCH(Passivos!$Q$27,Endividamento!$AG$20:$DZ$20,0))</f>
        <v>0</v>
      </c>
      <c r="R89" s="134" t="e">
        <f ca="1">SUMIF(Endividamento!$AG$20:$DZ$20,"&gt;"&amp;$Q$27,Endividamento!AT83:DZ83)+Endividamento!#REF!</f>
        <v>#REF!</v>
      </c>
      <c r="T89" s="125"/>
      <c r="U89" s="125"/>
      <c r="V89" s="137"/>
      <c r="W89" s="137"/>
      <c r="X89" s="137"/>
      <c r="Y89" s="137"/>
      <c r="Z89" s="137"/>
      <c r="AB89" s="125" t="str">
        <f>IF(Fornecedores!C82="","",Fornecedores!C82)</f>
        <v/>
      </c>
      <c r="AC89" s="125" t="str">
        <f>IF(Fornecedores!D82="","",Fornecedores!D82)</f>
        <v/>
      </c>
      <c r="AD89" s="125" t="str">
        <f>IF(Fornecedores!F82="","",Fornecedores!F82)</f>
        <v/>
      </c>
      <c r="AE89" s="163" t="str">
        <f>IF(Fornecedores!G82="","",Fornecedores!G82)</f>
        <v/>
      </c>
      <c r="AF89" s="146" t="str">
        <f>IF(Fornecedores!E82="","",Fornecedores!E82)</f>
        <v/>
      </c>
      <c r="AH89" s="147"/>
      <c r="AI89" s="148"/>
      <c r="AK89" s="169"/>
      <c r="AL89" s="169"/>
      <c r="AM89" s="169"/>
      <c r="AN89" s="169"/>
      <c r="AO89" s="169"/>
      <c r="AP89" s="169"/>
      <c r="AQ89" s="169"/>
      <c r="AR89" s="169"/>
      <c r="AS89" s="169"/>
      <c r="AT89" s="178"/>
      <c r="AU89" s="190" t="str">
        <f t="shared" si="5"/>
        <v>Soja Sequeiro</v>
      </c>
      <c r="AV89" s="169"/>
      <c r="AW89" s="193" t="str">
        <f t="shared" si="14"/>
        <v/>
      </c>
      <c r="AX89" s="197" t="str">
        <f>IF(AV89="","",AV89*(VLOOKUP((_xlfn.CONCAT(AU89,AN89)),'Cadastro de Itens'!$J$16:$M$37,4,0)))</f>
        <v/>
      </c>
      <c r="AY89" s="198">
        <f t="shared" si="6"/>
        <v>0</v>
      </c>
      <c r="AZ89" s="190" t="str">
        <f t="shared" si="7"/>
        <v>Milho Safrinha</v>
      </c>
      <c r="BA89" s="200"/>
      <c r="BB89" s="193" t="str">
        <f t="shared" si="8"/>
        <v/>
      </c>
      <c r="BC89" s="197" t="str">
        <f>IF(BA89="","",BA89*(VLOOKUP((_xlfn.CONCAT(AZ89,AN89)),'Cadastro de Itens'!$J$16:$M$37,4,0)))</f>
        <v/>
      </c>
      <c r="BD89" s="198">
        <f t="shared" si="9"/>
        <v>0</v>
      </c>
      <c r="BE89" s="190" t="str">
        <f t="shared" si="10"/>
        <v/>
      </c>
      <c r="BF89" s="171"/>
      <c r="BG89" s="193" t="str">
        <f t="shared" si="11"/>
        <v/>
      </c>
      <c r="BH89" s="197" t="str">
        <f>IF(BF89="","",BF89*(VLOOKUP((_xlfn.CONCAT(BE89,AN89)),'Cadastro de Itens'!$J$16:$M$37,4,0)))</f>
        <v/>
      </c>
      <c r="BI89" s="198">
        <f t="shared" si="12"/>
        <v>0</v>
      </c>
      <c r="BJ89" s="215">
        <f t="shared" si="13"/>
        <v>0</v>
      </c>
      <c r="BL89" s="147"/>
      <c r="BM89" s="158"/>
      <c r="BN89" s="147"/>
      <c r="BO89" s="147"/>
      <c r="BP89" s="147"/>
      <c r="BQ89" s="147"/>
      <c r="BR89" s="125"/>
      <c r="BT89" s="657"/>
      <c r="BU89" s="658"/>
      <c r="BV89" s="658"/>
      <c r="BW89" s="658"/>
      <c r="BX89" s="658"/>
      <c r="BY89" s="658"/>
      <c r="BZ89" s="658"/>
      <c r="CA89" s="658"/>
      <c r="CB89" s="658"/>
      <c r="CC89" s="658"/>
      <c r="CD89" s="658"/>
      <c r="CE89" s="658"/>
      <c r="CF89" s="659"/>
      <c r="CG89" s="21"/>
    </row>
    <row r="90" spans="2:85" ht="18" customHeight="1" x14ac:dyDescent="0.3">
      <c r="B90" s="39"/>
      <c r="C90" s="262">
        <f>Endividamento!C84</f>
        <v>0</v>
      </c>
      <c r="D90" s="262">
        <f>Endividamento!D84</f>
        <v>0</v>
      </c>
      <c r="E90" s="125"/>
      <c r="F90" s="125" t="s">
        <v>226</v>
      </c>
      <c r="G90" s="251">
        <f>Endividamento!R84</f>
        <v>0</v>
      </c>
      <c r="H90" s="251">
        <f>Endividamento!T84</f>
        <v>0</v>
      </c>
      <c r="I90" s="252">
        <f>Endividamento!V84</f>
        <v>0</v>
      </c>
      <c r="J90" s="253">
        <f>Endividamento!AD84</f>
        <v>0</v>
      </c>
      <c r="K90" s="253">
        <f>INDEX(Endividamento!AT84:DZ84,MATCH(Passivos!$K$27,Endividamento!$AG$20:$DZ$20,0))</f>
        <v>0</v>
      </c>
      <c r="L90" s="253">
        <f>INDEX(Endividamento!AT84:DZ84,MATCH(Passivos!$L$27,Endividamento!$AG$20:$DZ$20,0))</f>
        <v>0</v>
      </c>
      <c r="M90" s="253">
        <f>INDEX(Endividamento!AT84:DZ84,MATCH(Passivos!$M$27,Endividamento!$AG$20:$DZ$20,0))</f>
        <v>0</v>
      </c>
      <c r="N90" s="253">
        <f>INDEX(Endividamento!AT84:DZ84,MATCH(Passivos!$N$27,Endividamento!$AG$20:$DZ$20,0))</f>
        <v>0</v>
      </c>
      <c r="O90" s="253">
        <f>INDEX(Endividamento!AT84:DZ84,MATCH(Passivos!$O$27,Endividamento!$AG$20:$DZ$20,0))</f>
        <v>0</v>
      </c>
      <c r="P90" s="253">
        <f>INDEX(Endividamento!AT84:DZ84,MATCH(Passivos!$P$27,Endividamento!$AG$20:$DZ$20,0))</f>
        <v>0</v>
      </c>
      <c r="Q90" s="253">
        <f>INDEX(Endividamento!AT84:DZ84,MATCH(Passivos!$Q$27,Endividamento!$AG$20:$DZ$20,0))</f>
        <v>0</v>
      </c>
      <c r="R90" s="134" t="e">
        <f ca="1">SUMIF(Endividamento!$AG$20:$DZ$20,"&gt;"&amp;$Q$27,Endividamento!AT84:DZ84)+Endividamento!#REF!</f>
        <v>#REF!</v>
      </c>
      <c r="T90" s="125"/>
      <c r="U90" s="125"/>
      <c r="V90" s="137"/>
      <c r="W90" s="137"/>
      <c r="X90" s="137"/>
      <c r="Y90" s="137"/>
      <c r="Z90" s="137"/>
      <c r="AB90" s="125" t="str">
        <f>IF(Fornecedores!C83="","",Fornecedores!C83)</f>
        <v/>
      </c>
      <c r="AC90" s="125" t="str">
        <f>IF(Fornecedores!D83="","",Fornecedores!D83)</f>
        <v/>
      </c>
      <c r="AD90" s="125" t="str">
        <f>IF(Fornecedores!F83="","",Fornecedores!F83)</f>
        <v/>
      </c>
      <c r="AE90" s="163" t="str">
        <f>IF(Fornecedores!G83="","",Fornecedores!G83)</f>
        <v/>
      </c>
      <c r="AF90" s="146" t="str">
        <f>IF(Fornecedores!E83="","",Fornecedores!E83)</f>
        <v/>
      </c>
      <c r="AH90" s="147"/>
      <c r="AI90" s="148"/>
      <c r="AK90" s="169"/>
      <c r="AL90" s="169"/>
      <c r="AM90" s="169"/>
      <c r="AN90" s="169"/>
      <c r="AO90" s="169"/>
      <c r="AP90" s="169"/>
      <c r="AQ90" s="169"/>
      <c r="AR90" s="169"/>
      <c r="AS90" s="169"/>
      <c r="AT90" s="178"/>
      <c r="AU90" s="190" t="str">
        <f t="shared" si="5"/>
        <v>Soja Sequeiro</v>
      </c>
      <c r="AV90" s="169"/>
      <c r="AW90" s="193" t="str">
        <f t="shared" si="14"/>
        <v/>
      </c>
      <c r="AX90" s="197" t="str">
        <f>IF(AV90="","",AV90*(VLOOKUP((_xlfn.CONCAT(AU90,AN90)),'Cadastro de Itens'!$J$16:$M$37,4,0)))</f>
        <v/>
      </c>
      <c r="AY90" s="198">
        <f t="shared" si="6"/>
        <v>0</v>
      </c>
      <c r="AZ90" s="190" t="str">
        <f t="shared" si="7"/>
        <v>Milho Safrinha</v>
      </c>
      <c r="BA90" s="200"/>
      <c r="BB90" s="193" t="str">
        <f t="shared" si="8"/>
        <v/>
      </c>
      <c r="BC90" s="197" t="str">
        <f>IF(BA90="","",BA90*(VLOOKUP((_xlfn.CONCAT(AZ90,AN90)),'Cadastro de Itens'!$J$16:$M$37,4,0)))</f>
        <v/>
      </c>
      <c r="BD90" s="198">
        <f t="shared" si="9"/>
        <v>0</v>
      </c>
      <c r="BE90" s="190" t="str">
        <f t="shared" si="10"/>
        <v/>
      </c>
      <c r="BF90" s="171"/>
      <c r="BG90" s="193" t="str">
        <f t="shared" si="11"/>
        <v/>
      </c>
      <c r="BH90" s="197" t="str">
        <f>IF(BF90="","",BF90*(VLOOKUP((_xlfn.CONCAT(BE90,AN90)),'Cadastro de Itens'!$J$16:$M$37,4,0)))</f>
        <v/>
      </c>
      <c r="BI90" s="198">
        <f t="shared" si="12"/>
        <v>0</v>
      </c>
      <c r="BJ90" s="215">
        <f t="shared" si="13"/>
        <v>0</v>
      </c>
      <c r="BL90" s="147"/>
      <c r="BM90" s="158"/>
      <c r="BN90" s="212"/>
      <c r="BO90" s="212"/>
      <c r="BP90" s="212"/>
      <c r="BQ90" s="212"/>
      <c r="BR90" s="125"/>
      <c r="BT90" s="657"/>
      <c r="BU90" s="658"/>
      <c r="BV90" s="658"/>
      <c r="BW90" s="658"/>
      <c r="BX90" s="658"/>
      <c r="BY90" s="658"/>
      <c r="BZ90" s="658"/>
      <c r="CA90" s="658"/>
      <c r="CB90" s="658"/>
      <c r="CC90" s="658"/>
      <c r="CD90" s="658"/>
      <c r="CE90" s="658"/>
      <c r="CF90" s="659"/>
      <c r="CG90" s="21"/>
    </row>
    <row r="91" spans="2:85" ht="18" customHeight="1" x14ac:dyDescent="0.3">
      <c r="B91" s="39"/>
      <c r="C91" s="262">
        <f>Endividamento!C85</f>
        <v>0</v>
      </c>
      <c r="D91" s="262">
        <f>Endividamento!D85</f>
        <v>0</v>
      </c>
      <c r="E91" s="125"/>
      <c r="F91" s="125" t="s">
        <v>226</v>
      </c>
      <c r="G91" s="251">
        <f>Endividamento!R85</f>
        <v>0</v>
      </c>
      <c r="H91" s="251">
        <f>Endividamento!T85</f>
        <v>0</v>
      </c>
      <c r="I91" s="252">
        <f>Endividamento!V85</f>
        <v>0</v>
      </c>
      <c r="J91" s="253">
        <f>Endividamento!AD85</f>
        <v>0</v>
      </c>
      <c r="K91" s="253">
        <f>INDEX(Endividamento!AT85:DZ85,MATCH(Passivos!$K$27,Endividamento!$AG$20:$DZ$20,0))</f>
        <v>0</v>
      </c>
      <c r="L91" s="253">
        <f>INDEX(Endividamento!AT85:DZ85,MATCH(Passivos!$L$27,Endividamento!$AG$20:$DZ$20,0))</f>
        <v>0</v>
      </c>
      <c r="M91" s="253">
        <f>INDEX(Endividamento!AT85:DZ85,MATCH(Passivos!$M$27,Endividamento!$AG$20:$DZ$20,0))</f>
        <v>0</v>
      </c>
      <c r="N91" s="253">
        <f>INDEX(Endividamento!AT85:DZ85,MATCH(Passivos!$N$27,Endividamento!$AG$20:$DZ$20,0))</f>
        <v>0</v>
      </c>
      <c r="O91" s="253">
        <f>INDEX(Endividamento!AT85:DZ85,MATCH(Passivos!$O$27,Endividamento!$AG$20:$DZ$20,0))</f>
        <v>0</v>
      </c>
      <c r="P91" s="253">
        <f>INDEX(Endividamento!AT85:DZ85,MATCH(Passivos!$P$27,Endividamento!$AG$20:$DZ$20,0))</f>
        <v>0</v>
      </c>
      <c r="Q91" s="253">
        <f>INDEX(Endividamento!AT85:DZ85,MATCH(Passivos!$Q$27,Endividamento!$AG$20:$DZ$20,0))</f>
        <v>0</v>
      </c>
      <c r="R91" s="134" t="e">
        <f ca="1">SUMIF(Endividamento!$AG$20:$DZ$20,"&gt;"&amp;$Q$27,Endividamento!AT85:DZ85)+Endividamento!#REF!</f>
        <v>#REF!</v>
      </c>
      <c r="T91" s="125"/>
      <c r="U91" s="125"/>
      <c r="V91" s="137"/>
      <c r="W91" s="137"/>
      <c r="X91" s="137"/>
      <c r="Y91" s="137"/>
      <c r="Z91" s="137"/>
      <c r="AB91" s="125" t="str">
        <f>IF(Fornecedores!C84="","",Fornecedores!C84)</f>
        <v/>
      </c>
      <c r="AC91" s="125" t="str">
        <f>IF(Fornecedores!D84="","",Fornecedores!D84)</f>
        <v/>
      </c>
      <c r="AD91" s="125" t="str">
        <f>IF(Fornecedores!F84="","",Fornecedores!F84)</f>
        <v/>
      </c>
      <c r="AE91" s="163" t="str">
        <f>IF(Fornecedores!G84="","",Fornecedores!G84)</f>
        <v/>
      </c>
      <c r="AF91" s="146" t="str">
        <f>IF(Fornecedores!E84="","",Fornecedores!E84)</f>
        <v/>
      </c>
      <c r="AH91" s="147"/>
      <c r="AI91" s="148"/>
      <c r="AK91" s="169"/>
      <c r="AL91" s="169"/>
      <c r="AM91" s="169"/>
      <c r="AN91" s="169"/>
      <c r="AO91" s="169"/>
      <c r="AP91" s="169"/>
      <c r="AQ91" s="169"/>
      <c r="AR91" s="169"/>
      <c r="AS91" s="169"/>
      <c r="AT91" s="178"/>
      <c r="AU91" s="190" t="str">
        <f t="shared" si="5"/>
        <v>Soja Sequeiro</v>
      </c>
      <c r="AV91" s="169"/>
      <c r="AW91" s="193" t="str">
        <f t="shared" si="14"/>
        <v/>
      </c>
      <c r="AX91" s="197" t="str">
        <f>IF(AV91="","",AV91*(VLOOKUP((_xlfn.CONCAT(AU91,AN91)),'Cadastro de Itens'!$J$16:$M$37,4,0)))</f>
        <v/>
      </c>
      <c r="AY91" s="198">
        <f t="shared" si="6"/>
        <v>0</v>
      </c>
      <c r="AZ91" s="190" t="str">
        <f t="shared" si="7"/>
        <v>Milho Safrinha</v>
      </c>
      <c r="BA91" s="200"/>
      <c r="BB91" s="193" t="str">
        <f t="shared" si="8"/>
        <v/>
      </c>
      <c r="BC91" s="197" t="str">
        <f>IF(BA91="","",BA91*(VLOOKUP((_xlfn.CONCAT(AZ91,AN91)),'Cadastro de Itens'!$J$16:$M$37,4,0)))</f>
        <v/>
      </c>
      <c r="BD91" s="198">
        <f t="shared" si="9"/>
        <v>0</v>
      </c>
      <c r="BE91" s="190" t="str">
        <f t="shared" si="10"/>
        <v/>
      </c>
      <c r="BF91" s="171"/>
      <c r="BG91" s="193" t="str">
        <f t="shared" si="11"/>
        <v/>
      </c>
      <c r="BH91" s="197" t="str">
        <f>IF(BF91="","",BF91*(VLOOKUP((_xlfn.CONCAT(BE91,AN91)),'Cadastro de Itens'!$J$16:$M$37,4,0)))</f>
        <v/>
      </c>
      <c r="BI91" s="198">
        <f t="shared" si="12"/>
        <v>0</v>
      </c>
      <c r="BJ91" s="215">
        <f t="shared" si="13"/>
        <v>0</v>
      </c>
      <c r="BL91" s="147"/>
      <c r="BM91" s="158"/>
      <c r="BN91" s="147"/>
      <c r="BO91" s="147"/>
      <c r="BP91" s="147"/>
      <c r="BQ91" s="147"/>
      <c r="BR91" s="125"/>
      <c r="BT91" s="657"/>
      <c r="BU91" s="658"/>
      <c r="BV91" s="658"/>
      <c r="BW91" s="658"/>
      <c r="BX91" s="658"/>
      <c r="BY91" s="658"/>
      <c r="BZ91" s="658"/>
      <c r="CA91" s="658"/>
      <c r="CB91" s="658"/>
      <c r="CC91" s="658"/>
      <c r="CD91" s="658"/>
      <c r="CE91" s="658"/>
      <c r="CF91" s="659"/>
      <c r="CG91" s="21"/>
    </row>
    <row r="92" spans="2:85" ht="18" customHeight="1" x14ac:dyDescent="0.3">
      <c r="B92" s="39"/>
      <c r="C92" s="262">
        <f>Endividamento!C86</f>
        <v>0</v>
      </c>
      <c r="D92" s="262">
        <f>Endividamento!D86</f>
        <v>0</v>
      </c>
      <c r="E92" s="125"/>
      <c r="F92" s="125" t="s">
        <v>226</v>
      </c>
      <c r="G92" s="251">
        <f>Endividamento!R86</f>
        <v>0</v>
      </c>
      <c r="H92" s="251">
        <f>Endividamento!T86</f>
        <v>0</v>
      </c>
      <c r="I92" s="252">
        <f>Endividamento!V86</f>
        <v>0</v>
      </c>
      <c r="J92" s="253">
        <f>Endividamento!AD86</f>
        <v>0</v>
      </c>
      <c r="K92" s="253">
        <f>INDEX(Endividamento!AT86:DZ86,MATCH(Passivos!$K$27,Endividamento!$AG$20:$DZ$20,0))</f>
        <v>0</v>
      </c>
      <c r="L92" s="253">
        <f>INDEX(Endividamento!AT86:DZ86,MATCH(Passivos!$L$27,Endividamento!$AG$20:$DZ$20,0))</f>
        <v>0</v>
      </c>
      <c r="M92" s="253">
        <f>INDEX(Endividamento!AT86:DZ86,MATCH(Passivos!$M$27,Endividamento!$AG$20:$DZ$20,0))</f>
        <v>0</v>
      </c>
      <c r="N92" s="253">
        <f>INDEX(Endividamento!AT86:DZ86,MATCH(Passivos!$N$27,Endividamento!$AG$20:$DZ$20,0))</f>
        <v>0</v>
      </c>
      <c r="O92" s="253">
        <f>INDEX(Endividamento!AT86:DZ86,MATCH(Passivos!$O$27,Endividamento!$AG$20:$DZ$20,0))</f>
        <v>0</v>
      </c>
      <c r="P92" s="253">
        <f>INDEX(Endividamento!AT86:DZ86,MATCH(Passivos!$P$27,Endividamento!$AG$20:$DZ$20,0))</f>
        <v>0</v>
      </c>
      <c r="Q92" s="253">
        <f>INDEX(Endividamento!AT86:DZ86,MATCH(Passivos!$Q$27,Endividamento!$AG$20:$DZ$20,0))</f>
        <v>0</v>
      </c>
      <c r="R92" s="134" t="e">
        <f ca="1">SUMIF(Endividamento!$AG$20:$DZ$20,"&gt;"&amp;$Q$27,Endividamento!AT86:DZ86)+Endividamento!#REF!</f>
        <v>#REF!</v>
      </c>
      <c r="T92" s="125"/>
      <c r="U92" s="125"/>
      <c r="V92" s="137"/>
      <c r="W92" s="137"/>
      <c r="X92" s="137"/>
      <c r="Y92" s="137"/>
      <c r="Z92" s="137"/>
      <c r="AB92" s="125" t="str">
        <f>IF(Fornecedores!C85="","",Fornecedores!C85)</f>
        <v/>
      </c>
      <c r="AC92" s="125" t="str">
        <f>IF(Fornecedores!D85="","",Fornecedores!D85)</f>
        <v/>
      </c>
      <c r="AD92" s="125" t="str">
        <f>IF(Fornecedores!F85="","",Fornecedores!F85)</f>
        <v/>
      </c>
      <c r="AE92" s="163" t="str">
        <f>IF(Fornecedores!G85="","",Fornecedores!G85)</f>
        <v/>
      </c>
      <c r="AF92" s="146" t="str">
        <f>IF(Fornecedores!E85="","",Fornecedores!E85)</f>
        <v/>
      </c>
      <c r="AH92" s="147"/>
      <c r="AI92" s="148"/>
      <c r="AK92" s="169"/>
      <c r="AL92" s="169"/>
      <c r="AM92" s="169"/>
      <c r="AN92" s="169"/>
      <c r="AO92" s="169"/>
      <c r="AP92" s="169"/>
      <c r="AQ92" s="169"/>
      <c r="AR92" s="169"/>
      <c r="AS92" s="169"/>
      <c r="AT92" s="178"/>
      <c r="AU92" s="190" t="str">
        <f t="shared" si="5"/>
        <v>Soja Sequeiro</v>
      </c>
      <c r="AV92" s="169"/>
      <c r="AW92" s="193" t="str">
        <f t="shared" si="14"/>
        <v/>
      </c>
      <c r="AX92" s="197" t="str">
        <f>IF(AV92="","",AV92*(VLOOKUP((_xlfn.CONCAT(AU92,AN92)),'Cadastro de Itens'!$J$16:$M$37,4,0)))</f>
        <v/>
      </c>
      <c r="AY92" s="198">
        <f t="shared" si="6"/>
        <v>0</v>
      </c>
      <c r="AZ92" s="190" t="str">
        <f t="shared" si="7"/>
        <v>Milho Safrinha</v>
      </c>
      <c r="BA92" s="200"/>
      <c r="BB92" s="193" t="str">
        <f t="shared" si="8"/>
        <v/>
      </c>
      <c r="BC92" s="197" t="str">
        <f>IF(BA92="","",BA92*(VLOOKUP((_xlfn.CONCAT(AZ92,AN92)),'Cadastro de Itens'!$J$16:$M$37,4,0)))</f>
        <v/>
      </c>
      <c r="BD92" s="198">
        <f t="shared" si="9"/>
        <v>0</v>
      </c>
      <c r="BE92" s="190" t="str">
        <f t="shared" si="10"/>
        <v/>
      </c>
      <c r="BF92" s="171"/>
      <c r="BG92" s="193" t="str">
        <f t="shared" si="11"/>
        <v/>
      </c>
      <c r="BH92" s="197" t="str">
        <f>IF(BF92="","",BF92*(VLOOKUP((_xlfn.CONCAT(BE92,AN92)),'Cadastro de Itens'!$J$16:$M$37,4,0)))</f>
        <v/>
      </c>
      <c r="BI92" s="198">
        <f t="shared" si="12"/>
        <v>0</v>
      </c>
      <c r="BJ92" s="215">
        <f t="shared" si="13"/>
        <v>0</v>
      </c>
      <c r="BL92" s="147"/>
      <c r="BM92" s="158"/>
      <c r="BN92" s="212"/>
      <c r="BO92" s="212"/>
      <c r="BP92" s="212"/>
      <c r="BQ92" s="212"/>
      <c r="BR92" s="125"/>
      <c r="BT92" s="657"/>
      <c r="BU92" s="658"/>
      <c r="BV92" s="658"/>
      <c r="BW92" s="658"/>
      <c r="BX92" s="658"/>
      <c r="BY92" s="658"/>
      <c r="BZ92" s="658"/>
      <c r="CA92" s="658"/>
      <c r="CB92" s="658"/>
      <c r="CC92" s="658"/>
      <c r="CD92" s="658"/>
      <c r="CE92" s="658"/>
      <c r="CF92" s="659"/>
      <c r="CG92" s="21"/>
    </row>
    <row r="93" spans="2:85" ht="18" customHeight="1" x14ac:dyDescent="0.3">
      <c r="B93" s="39"/>
      <c r="C93" s="262">
        <f>Endividamento!C87</f>
        <v>0</v>
      </c>
      <c r="D93" s="262">
        <f>Endividamento!D87</f>
        <v>0</v>
      </c>
      <c r="E93" s="125"/>
      <c r="F93" s="125" t="s">
        <v>226</v>
      </c>
      <c r="G93" s="251">
        <f>Endividamento!R87</f>
        <v>0</v>
      </c>
      <c r="H93" s="251">
        <f>Endividamento!T87</f>
        <v>0</v>
      </c>
      <c r="I93" s="252">
        <f>Endividamento!V87</f>
        <v>0</v>
      </c>
      <c r="J93" s="253">
        <f>Endividamento!AD87</f>
        <v>0</v>
      </c>
      <c r="K93" s="253">
        <f>INDEX(Endividamento!AT87:DZ87,MATCH(Passivos!$K$27,Endividamento!$AG$20:$DZ$20,0))</f>
        <v>0</v>
      </c>
      <c r="L93" s="253">
        <f>INDEX(Endividamento!AT87:DZ87,MATCH(Passivos!$L$27,Endividamento!$AG$20:$DZ$20,0))</f>
        <v>0</v>
      </c>
      <c r="M93" s="253">
        <f>INDEX(Endividamento!AT87:DZ87,MATCH(Passivos!$M$27,Endividamento!$AG$20:$DZ$20,0))</f>
        <v>0</v>
      </c>
      <c r="N93" s="253">
        <f>INDEX(Endividamento!AT87:DZ87,MATCH(Passivos!$N$27,Endividamento!$AG$20:$DZ$20,0))</f>
        <v>0</v>
      </c>
      <c r="O93" s="253">
        <f>INDEX(Endividamento!AT87:DZ87,MATCH(Passivos!$O$27,Endividamento!$AG$20:$DZ$20,0))</f>
        <v>0</v>
      </c>
      <c r="P93" s="253">
        <f>INDEX(Endividamento!AT87:DZ87,MATCH(Passivos!$P$27,Endividamento!$AG$20:$DZ$20,0))</f>
        <v>0</v>
      </c>
      <c r="Q93" s="253">
        <f>INDEX(Endividamento!AT87:DZ87,MATCH(Passivos!$Q$27,Endividamento!$AG$20:$DZ$20,0))</f>
        <v>0</v>
      </c>
      <c r="R93" s="134" t="e">
        <f ca="1">SUMIF(Endividamento!$AG$20:$DZ$20,"&gt;"&amp;$Q$27,Endividamento!AT87:DZ87)+Endividamento!#REF!</f>
        <v>#REF!</v>
      </c>
      <c r="T93" s="125"/>
      <c r="U93" s="125"/>
      <c r="V93" s="137"/>
      <c r="W93" s="137"/>
      <c r="X93" s="137"/>
      <c r="Y93" s="137"/>
      <c r="Z93" s="137"/>
      <c r="AB93" s="125" t="str">
        <f>IF(Fornecedores!C86="","",Fornecedores!C86)</f>
        <v/>
      </c>
      <c r="AC93" s="125" t="str">
        <f>IF(Fornecedores!D86="","",Fornecedores!D86)</f>
        <v/>
      </c>
      <c r="AD93" s="125" t="str">
        <f>IF(Fornecedores!F86="","",Fornecedores!F86)</f>
        <v/>
      </c>
      <c r="AE93" s="163" t="str">
        <f>IF(Fornecedores!G86="","",Fornecedores!G86)</f>
        <v/>
      </c>
      <c r="AF93" s="146" t="str">
        <f>IF(Fornecedores!E86="","",Fornecedores!E86)</f>
        <v/>
      </c>
      <c r="AH93" s="147"/>
      <c r="AI93" s="148"/>
      <c r="AK93" s="169"/>
      <c r="AL93" s="169"/>
      <c r="AM93" s="169"/>
      <c r="AN93" s="169"/>
      <c r="AO93" s="169"/>
      <c r="AP93" s="169"/>
      <c r="AQ93" s="169"/>
      <c r="AR93" s="169"/>
      <c r="AS93" s="169"/>
      <c r="AT93" s="178"/>
      <c r="AU93" s="190" t="str">
        <f t="shared" si="5"/>
        <v>Soja Sequeiro</v>
      </c>
      <c r="AV93" s="169"/>
      <c r="AW93" s="193" t="str">
        <f t="shared" si="14"/>
        <v/>
      </c>
      <c r="AX93" s="197" t="str">
        <f>IF(AV93="","",AV93*(VLOOKUP((_xlfn.CONCAT(AU93,AN93)),'Cadastro de Itens'!$J$16:$M$37,4,0)))</f>
        <v/>
      </c>
      <c r="AY93" s="198">
        <f t="shared" si="6"/>
        <v>0</v>
      </c>
      <c r="AZ93" s="190" t="str">
        <f t="shared" si="7"/>
        <v>Milho Safrinha</v>
      </c>
      <c r="BA93" s="200"/>
      <c r="BB93" s="193" t="str">
        <f t="shared" si="8"/>
        <v/>
      </c>
      <c r="BC93" s="197" t="str">
        <f>IF(BA93="","",BA93*(VLOOKUP((_xlfn.CONCAT(AZ93,AN93)),'Cadastro de Itens'!$J$16:$M$37,4,0)))</f>
        <v/>
      </c>
      <c r="BD93" s="198">
        <f t="shared" si="9"/>
        <v>0</v>
      </c>
      <c r="BE93" s="190" t="str">
        <f t="shared" si="10"/>
        <v/>
      </c>
      <c r="BF93" s="171"/>
      <c r="BG93" s="193" t="str">
        <f t="shared" si="11"/>
        <v/>
      </c>
      <c r="BH93" s="197" t="str">
        <f>IF(BF93="","",BF93*(VLOOKUP((_xlfn.CONCAT(BE93,AN93)),'Cadastro de Itens'!$J$16:$M$37,4,0)))</f>
        <v/>
      </c>
      <c r="BI93" s="198">
        <f t="shared" si="12"/>
        <v>0</v>
      </c>
      <c r="BJ93" s="215">
        <f t="shared" si="13"/>
        <v>0</v>
      </c>
      <c r="BL93" s="147"/>
      <c r="BM93" s="158"/>
      <c r="BN93" s="147"/>
      <c r="BO93" s="147"/>
      <c r="BP93" s="147"/>
      <c r="BQ93" s="147"/>
      <c r="BR93" s="125"/>
      <c r="BT93" s="657"/>
      <c r="BU93" s="658"/>
      <c r="BV93" s="658"/>
      <c r="BW93" s="658"/>
      <c r="BX93" s="658"/>
      <c r="BY93" s="658"/>
      <c r="BZ93" s="658"/>
      <c r="CA93" s="658"/>
      <c r="CB93" s="658"/>
      <c r="CC93" s="658"/>
      <c r="CD93" s="658"/>
      <c r="CE93" s="658"/>
      <c r="CF93" s="659"/>
      <c r="CG93" s="21"/>
    </row>
    <row r="94" spans="2:85" ht="18" customHeight="1" x14ac:dyDescent="0.3">
      <c r="B94" s="39"/>
      <c r="C94" s="262">
        <f>Endividamento!C88</f>
        <v>0</v>
      </c>
      <c r="D94" s="262">
        <f>Endividamento!D88</f>
        <v>0</v>
      </c>
      <c r="E94" s="125"/>
      <c r="F94" s="125" t="s">
        <v>226</v>
      </c>
      <c r="G94" s="251">
        <f>Endividamento!R88</f>
        <v>0</v>
      </c>
      <c r="H94" s="251">
        <f>Endividamento!T88</f>
        <v>0</v>
      </c>
      <c r="I94" s="252">
        <f>Endividamento!V88</f>
        <v>0</v>
      </c>
      <c r="J94" s="253">
        <f>Endividamento!AD88</f>
        <v>0</v>
      </c>
      <c r="K94" s="253">
        <f>INDEX(Endividamento!AT88:DZ88,MATCH(Passivos!$K$27,Endividamento!$AG$20:$DZ$20,0))</f>
        <v>0</v>
      </c>
      <c r="L94" s="253">
        <f>INDEX(Endividamento!AT88:DZ88,MATCH(Passivos!$L$27,Endividamento!$AG$20:$DZ$20,0))</f>
        <v>0</v>
      </c>
      <c r="M94" s="253">
        <f>INDEX(Endividamento!AT88:DZ88,MATCH(Passivos!$M$27,Endividamento!$AG$20:$DZ$20,0))</f>
        <v>0</v>
      </c>
      <c r="N94" s="253">
        <f>INDEX(Endividamento!AT88:DZ88,MATCH(Passivos!$N$27,Endividamento!$AG$20:$DZ$20,0))</f>
        <v>0</v>
      </c>
      <c r="O94" s="253">
        <f>INDEX(Endividamento!AT88:DZ88,MATCH(Passivos!$O$27,Endividamento!$AG$20:$DZ$20,0))</f>
        <v>0</v>
      </c>
      <c r="P94" s="253">
        <f>INDEX(Endividamento!AT88:DZ88,MATCH(Passivos!$P$27,Endividamento!$AG$20:$DZ$20,0))</f>
        <v>0</v>
      </c>
      <c r="Q94" s="253">
        <f>INDEX(Endividamento!AT88:DZ88,MATCH(Passivos!$Q$27,Endividamento!$AG$20:$DZ$20,0))</f>
        <v>0</v>
      </c>
      <c r="R94" s="134" t="e">
        <f ca="1">SUMIF(Endividamento!$AG$20:$DZ$20,"&gt;"&amp;$Q$27,Endividamento!AT88:DZ88)+Endividamento!#REF!</f>
        <v>#REF!</v>
      </c>
      <c r="T94" s="125"/>
      <c r="U94" s="125"/>
      <c r="V94" s="137"/>
      <c r="W94" s="137"/>
      <c r="X94" s="137"/>
      <c r="Y94" s="137"/>
      <c r="Z94" s="137"/>
      <c r="AB94" s="125" t="str">
        <f>IF(Fornecedores!C87="","",Fornecedores!C87)</f>
        <v/>
      </c>
      <c r="AC94" s="125" t="str">
        <f>IF(Fornecedores!D87="","",Fornecedores!D87)</f>
        <v/>
      </c>
      <c r="AD94" s="125" t="str">
        <f>IF(Fornecedores!F87="","",Fornecedores!F87)</f>
        <v/>
      </c>
      <c r="AE94" s="163" t="str">
        <f>IF(Fornecedores!G87="","",Fornecedores!G87)</f>
        <v/>
      </c>
      <c r="AF94" s="146" t="str">
        <f>IF(Fornecedores!E87="","",Fornecedores!E87)</f>
        <v/>
      </c>
      <c r="AH94" s="147"/>
      <c r="AI94" s="148"/>
      <c r="AK94" s="169"/>
      <c r="AL94" s="169"/>
      <c r="AM94" s="169"/>
      <c r="AN94" s="169"/>
      <c r="AO94" s="169"/>
      <c r="AP94" s="169"/>
      <c r="AQ94" s="169"/>
      <c r="AR94" s="169"/>
      <c r="AS94" s="169"/>
      <c r="AT94" s="178"/>
      <c r="AU94" s="190" t="str">
        <f t="shared" ref="AU94:AU95" si="15">IF(AU93="","",$AU$28)</f>
        <v>Soja Sequeiro</v>
      </c>
      <c r="AV94" s="169"/>
      <c r="AW94" s="193" t="str">
        <f t="shared" si="14"/>
        <v/>
      </c>
      <c r="AX94" s="197" t="str">
        <f>IF(AV94="","",AV94*(VLOOKUP((_xlfn.CONCAT(AU94,AN94)),'Cadastro de Itens'!$J$16:$M$37,4,0)))</f>
        <v/>
      </c>
      <c r="AY94" s="198">
        <f t="shared" ref="AY94:AY95" si="16">IFERROR(AX94*AS94,0)</f>
        <v>0</v>
      </c>
      <c r="AZ94" s="190" t="str">
        <f t="shared" ref="AZ94:AZ95" si="17">IF(AZ93="","",$AZ$28)</f>
        <v>Milho Safrinha</v>
      </c>
      <c r="BA94" s="200"/>
      <c r="BB94" s="193" t="str">
        <f t="shared" ref="BB94:BB95" si="18">IF(BA94="","",AS94*BA94)</f>
        <v/>
      </c>
      <c r="BC94" s="197" t="str">
        <f>IF(BA94="","",BA94*(VLOOKUP((_xlfn.CONCAT(AZ94,AN94)),'Cadastro de Itens'!$J$16:$M$37,4,0)))</f>
        <v/>
      </c>
      <c r="BD94" s="198">
        <f t="shared" ref="BD94:BD95" si="19">IFERROR(BC94*AS94,0)</f>
        <v>0</v>
      </c>
      <c r="BE94" s="190" t="str">
        <f t="shared" ref="BE94:BE95" si="20">IF(BE93="","",$BE$28)</f>
        <v/>
      </c>
      <c r="BF94" s="171"/>
      <c r="BG94" s="193" t="str">
        <f t="shared" ref="BG94:BG95" si="21">IF(BF94="","",AS94*BF94)</f>
        <v/>
      </c>
      <c r="BH94" s="197" t="str">
        <f>IF(BF94="","",BF94*(VLOOKUP((_xlfn.CONCAT(BE94,AN94)),'Cadastro de Itens'!$J$16:$M$37,4,0)))</f>
        <v/>
      </c>
      <c r="BI94" s="198">
        <f t="shared" ref="BI94:BI95" si="22">IFERROR(BH94*AS94,0)</f>
        <v>0</v>
      </c>
      <c r="BJ94" s="215">
        <f t="shared" ref="BJ94:BJ95" si="23">IFERROR(BI94+AY94+BD94,"")</f>
        <v>0</v>
      </c>
      <c r="BL94" s="147"/>
      <c r="BM94" s="158"/>
      <c r="BN94" s="212"/>
      <c r="BO94" s="212"/>
      <c r="BP94" s="212"/>
      <c r="BQ94" s="212"/>
      <c r="BR94" s="125"/>
      <c r="BT94" s="657"/>
      <c r="BU94" s="658"/>
      <c r="BV94" s="658"/>
      <c r="BW94" s="658"/>
      <c r="BX94" s="658"/>
      <c r="BY94" s="658"/>
      <c r="BZ94" s="658"/>
      <c r="CA94" s="658"/>
      <c r="CB94" s="658"/>
      <c r="CC94" s="658"/>
      <c r="CD94" s="658"/>
      <c r="CE94" s="658"/>
      <c r="CF94" s="659"/>
      <c r="CG94" s="21"/>
    </row>
    <row r="95" spans="2:85" ht="18" customHeight="1" thickBot="1" x14ac:dyDescent="0.35">
      <c r="B95" s="39"/>
      <c r="C95" s="263">
        <f>Endividamento!C89</f>
        <v>0</v>
      </c>
      <c r="D95" s="263">
        <f>Endividamento!D89</f>
        <v>0</v>
      </c>
      <c r="E95" s="126"/>
      <c r="F95" s="126" t="s">
        <v>226</v>
      </c>
      <c r="G95" s="254">
        <f>Endividamento!R89</f>
        <v>0</v>
      </c>
      <c r="H95" s="254">
        <f>Endividamento!T89</f>
        <v>0</v>
      </c>
      <c r="I95" s="255">
        <f>Endividamento!V89</f>
        <v>0</v>
      </c>
      <c r="J95" s="256">
        <f>Endividamento!AD89</f>
        <v>0</v>
      </c>
      <c r="K95" s="256">
        <f>INDEX(Endividamento!AT89:DZ89,MATCH(Passivos!$K$27,Endividamento!$AG$20:$DZ$20,0))</f>
        <v>0</v>
      </c>
      <c r="L95" s="256">
        <f>INDEX(Endividamento!AT89:DZ89,MATCH(Passivos!$L$27,Endividamento!$AG$20:$DZ$20,0))</f>
        <v>0</v>
      </c>
      <c r="M95" s="256">
        <f>INDEX(Endividamento!AT89:DZ89,MATCH(Passivos!$M$27,Endividamento!$AG$20:$DZ$20,0))</f>
        <v>0</v>
      </c>
      <c r="N95" s="256">
        <f>INDEX(Endividamento!AT89:DZ89,MATCH(Passivos!$N$27,Endividamento!$AG$20:$DZ$20,0))</f>
        <v>0</v>
      </c>
      <c r="O95" s="256">
        <f>INDEX(Endividamento!AT89:DZ89,MATCH(Passivos!$O$27,Endividamento!$AG$20:$DZ$20,0))</f>
        <v>0</v>
      </c>
      <c r="P95" s="256">
        <f>INDEX(Endividamento!AT89:DZ89,MATCH(Passivos!$P$27,Endividamento!$AG$20:$DZ$20,0))</f>
        <v>0</v>
      </c>
      <c r="Q95" s="256">
        <f>INDEX(Endividamento!AT89:DZ89,MATCH(Passivos!$Q$27,Endividamento!$AG$20:$DZ$20,0))</f>
        <v>0</v>
      </c>
      <c r="R95" s="257" t="e">
        <f ca="1">SUMIF(Endividamento!$AG$20:$DZ$20,"&gt;"&amp;$Q$27,Endividamento!AT89:DZ89)+Endividamento!#REF!</f>
        <v>#REF!</v>
      </c>
      <c r="T95" s="126"/>
      <c r="U95" s="126"/>
      <c r="V95" s="138"/>
      <c r="W95" s="138"/>
      <c r="X95" s="138"/>
      <c r="Y95" s="138"/>
      <c r="Z95" s="138"/>
      <c r="AB95" s="125" t="str">
        <f>IF(Fornecedores!C88="","",Fornecedores!C88)</f>
        <v/>
      </c>
      <c r="AC95" s="125" t="str">
        <f>IF(Fornecedores!D88="","",Fornecedores!D88)</f>
        <v/>
      </c>
      <c r="AD95" s="125" t="str">
        <f>IF(Fornecedores!F88="","",Fornecedores!F88)</f>
        <v/>
      </c>
      <c r="AE95" s="163" t="str">
        <f>IF(Fornecedores!G88="","",Fornecedores!G88)</f>
        <v/>
      </c>
      <c r="AF95" s="146" t="str">
        <f>IF(Fornecedores!E88="","",Fornecedores!E88)</f>
        <v/>
      </c>
      <c r="AH95" s="149"/>
      <c r="AI95" s="150"/>
      <c r="AK95" s="172"/>
      <c r="AL95" s="172"/>
      <c r="AM95" s="172"/>
      <c r="AN95" s="172"/>
      <c r="AO95" s="172"/>
      <c r="AP95" s="172"/>
      <c r="AQ95" s="172"/>
      <c r="AR95" s="172"/>
      <c r="AS95" s="172"/>
      <c r="AT95" s="179"/>
      <c r="AU95" s="191" t="str">
        <f t="shared" si="15"/>
        <v>Soja Sequeiro</v>
      </c>
      <c r="AV95" s="183"/>
      <c r="AW95" s="194" t="str">
        <f t="shared" ref="AW95" si="24">IF(AV95="","",AS95*AV95)</f>
        <v/>
      </c>
      <c r="AX95" s="313" t="str">
        <f>IF(AV95="","",AV95*(VLOOKUP((_xlfn.CONCAT(AU95,AN95)),'Cadastro de Itens'!$J$16:$M$37,4,0)))</f>
        <v/>
      </c>
      <c r="AY95" s="199">
        <f t="shared" si="16"/>
        <v>0</v>
      </c>
      <c r="AZ95" s="191" t="str">
        <f t="shared" si="17"/>
        <v>Milho Safrinha</v>
      </c>
      <c r="BA95" s="201"/>
      <c r="BB95" s="194" t="str">
        <f t="shared" si="18"/>
        <v/>
      </c>
      <c r="BC95" s="313" t="str">
        <f>IF(BA95="","",BA95*(VLOOKUP((_xlfn.CONCAT(AZ95,AN95)),'Cadastro de Itens'!$J$16:$M$37,4,0)))</f>
        <v/>
      </c>
      <c r="BD95" s="199">
        <f t="shared" si="19"/>
        <v>0</v>
      </c>
      <c r="BE95" s="191" t="str">
        <f t="shared" si="20"/>
        <v/>
      </c>
      <c r="BF95" s="184"/>
      <c r="BG95" s="194" t="str">
        <f t="shared" si="21"/>
        <v/>
      </c>
      <c r="BH95" s="313" t="str">
        <f>IF(BF95="","",BF95*(VLOOKUP((_xlfn.CONCAT(BE95,AN95)),'Cadastro de Itens'!$J$16:$M$37,4,0)))</f>
        <v/>
      </c>
      <c r="BI95" s="199">
        <f t="shared" si="22"/>
        <v>0</v>
      </c>
      <c r="BJ95" s="216">
        <f t="shared" si="23"/>
        <v>0</v>
      </c>
      <c r="BL95" s="149"/>
      <c r="BM95" s="159"/>
      <c r="BN95" s="149"/>
      <c r="BO95" s="149"/>
      <c r="BP95" s="149"/>
      <c r="BQ95" s="149"/>
      <c r="BR95" s="126"/>
      <c r="BT95" s="660"/>
      <c r="BU95" s="661"/>
      <c r="BV95" s="661"/>
      <c r="BW95" s="661"/>
      <c r="BX95" s="661"/>
      <c r="BY95" s="661"/>
      <c r="BZ95" s="661"/>
      <c r="CA95" s="661"/>
      <c r="CB95" s="661"/>
      <c r="CC95" s="661"/>
      <c r="CD95" s="661"/>
      <c r="CE95" s="661"/>
      <c r="CF95" s="662"/>
      <c r="CG95" s="21"/>
    </row>
    <row r="96" spans="2:85" ht="18" customHeight="1" x14ac:dyDescent="0.3">
      <c r="B96" s="39"/>
      <c r="C96" s="55"/>
      <c r="D96" s="55"/>
      <c r="E96" s="55"/>
      <c r="F96" s="55"/>
      <c r="G96" s="55"/>
      <c r="H96" s="55"/>
      <c r="I96" s="55"/>
      <c r="J96" s="55"/>
      <c r="K96" s="55"/>
      <c r="L96" s="55"/>
      <c r="M96" s="55"/>
      <c r="N96" s="55"/>
      <c r="O96" s="55"/>
      <c r="P96" s="55"/>
      <c r="Q96" s="55"/>
      <c r="R96" s="55"/>
      <c r="T96" s="18"/>
      <c r="Z96" s="18"/>
      <c r="CG96" s="21"/>
    </row>
    <row r="97" spans="2:85" ht="14.4" customHeight="1" x14ac:dyDescent="0.3">
      <c r="B97" s="39"/>
      <c r="C97" s="520" t="s">
        <v>17</v>
      </c>
      <c r="D97" s="520"/>
      <c r="E97" s="520"/>
      <c r="F97" s="520"/>
      <c r="G97" s="520"/>
      <c r="H97" s="520"/>
      <c r="I97" s="520"/>
      <c r="J97" s="520"/>
      <c r="K97" s="520"/>
      <c r="L97" s="520"/>
      <c r="M97" s="520"/>
      <c r="N97" s="520"/>
      <c r="O97" s="520"/>
      <c r="P97" s="520"/>
      <c r="Q97" s="520"/>
      <c r="R97" s="520"/>
      <c r="S97" s="520"/>
      <c r="T97" s="520"/>
      <c r="U97" s="520"/>
      <c r="V97" s="520"/>
      <c r="W97" s="520"/>
      <c r="X97" s="520"/>
      <c r="Y97" s="520"/>
      <c r="Z97" s="520"/>
      <c r="AA97" s="520"/>
      <c r="AB97" s="520"/>
      <c r="AC97" s="520"/>
      <c r="AD97" s="520"/>
      <c r="AE97" s="520"/>
      <c r="AF97" s="520"/>
      <c r="AG97" s="520"/>
      <c r="AH97" s="520"/>
      <c r="AI97" s="520"/>
      <c r="AJ97" s="520"/>
      <c r="AK97" s="520"/>
      <c r="AL97" s="520"/>
      <c r="AM97" s="520"/>
      <c r="AN97" s="520"/>
      <c r="AO97" s="520"/>
      <c r="AP97" s="520"/>
      <c r="AQ97" s="520"/>
      <c r="AR97" s="520"/>
      <c r="AS97" s="520"/>
      <c r="AT97" s="520"/>
      <c r="AU97" s="520"/>
      <c r="AV97" s="520"/>
      <c r="AW97" s="520"/>
      <c r="AX97" s="520"/>
      <c r="AY97" s="520"/>
      <c r="AZ97" s="520"/>
      <c r="BA97" s="520"/>
      <c r="BB97" s="520"/>
      <c r="BC97" s="520"/>
      <c r="BD97" s="520"/>
      <c r="BE97" s="520"/>
      <c r="BF97" s="520"/>
      <c r="BG97" s="520"/>
      <c r="BH97" s="520"/>
      <c r="BI97" s="520"/>
      <c r="BJ97" s="520"/>
      <c r="BK97" s="520"/>
      <c r="BL97" s="520"/>
      <c r="BM97" s="520"/>
      <c r="BN97" s="520"/>
      <c r="BO97" s="520"/>
      <c r="BP97" s="520"/>
      <c r="BQ97" s="520"/>
      <c r="BR97" s="520"/>
      <c r="BS97" s="520"/>
      <c r="BT97" s="520"/>
      <c r="BU97" s="520"/>
      <c r="BV97" s="520"/>
      <c r="BW97" s="520"/>
      <c r="BX97" s="520"/>
      <c r="BY97" s="520"/>
      <c r="BZ97" s="520"/>
      <c r="CA97" s="520"/>
      <c r="CB97" s="520"/>
      <c r="CC97" s="520"/>
      <c r="CD97" s="520"/>
      <c r="CE97" s="520"/>
      <c r="CF97" s="520"/>
      <c r="CG97" s="21"/>
    </row>
    <row r="98" spans="2:85" ht="19.95" customHeight="1" x14ac:dyDescent="0.3">
      <c r="B98" s="39"/>
      <c r="C98" s="520"/>
      <c r="D98" s="520"/>
      <c r="E98" s="520"/>
      <c r="F98" s="520"/>
      <c r="G98" s="520"/>
      <c r="H98" s="520"/>
      <c r="I98" s="520"/>
      <c r="J98" s="520"/>
      <c r="K98" s="520"/>
      <c r="L98" s="520"/>
      <c r="M98" s="520"/>
      <c r="N98" s="520"/>
      <c r="O98" s="520"/>
      <c r="P98" s="520"/>
      <c r="Q98" s="520"/>
      <c r="R98" s="520"/>
      <c r="S98" s="520"/>
      <c r="T98" s="520"/>
      <c r="U98" s="520"/>
      <c r="V98" s="520"/>
      <c r="W98" s="520"/>
      <c r="X98" s="520"/>
      <c r="Y98" s="520"/>
      <c r="Z98" s="520"/>
      <c r="AA98" s="520"/>
      <c r="AB98" s="520"/>
      <c r="AC98" s="520"/>
      <c r="AD98" s="520"/>
      <c r="AE98" s="520"/>
      <c r="AF98" s="520"/>
      <c r="AG98" s="520"/>
      <c r="AH98" s="520"/>
      <c r="AI98" s="520"/>
      <c r="AJ98" s="520"/>
      <c r="AK98" s="520"/>
      <c r="AL98" s="520"/>
      <c r="AM98" s="520"/>
      <c r="AN98" s="520"/>
      <c r="AO98" s="520"/>
      <c r="AP98" s="520"/>
      <c r="AQ98" s="520"/>
      <c r="AR98" s="520"/>
      <c r="AS98" s="520"/>
      <c r="AT98" s="520"/>
      <c r="AU98" s="520"/>
      <c r="AV98" s="520"/>
      <c r="AW98" s="520"/>
      <c r="AX98" s="520"/>
      <c r="AY98" s="520"/>
      <c r="AZ98" s="520"/>
      <c r="BA98" s="520"/>
      <c r="BB98" s="520"/>
      <c r="BC98" s="520"/>
      <c r="BD98" s="520"/>
      <c r="BE98" s="520"/>
      <c r="BF98" s="520"/>
      <c r="BG98" s="520"/>
      <c r="BH98" s="520"/>
      <c r="BI98" s="520"/>
      <c r="BJ98" s="520"/>
      <c r="BK98" s="520"/>
      <c r="BL98" s="520"/>
      <c r="BM98" s="520"/>
      <c r="BN98" s="520"/>
      <c r="BO98" s="520"/>
      <c r="BP98" s="520"/>
      <c r="BQ98" s="520"/>
      <c r="BR98" s="520"/>
      <c r="BS98" s="520"/>
      <c r="BT98" s="520"/>
      <c r="BU98" s="520"/>
      <c r="BV98" s="520"/>
      <c r="BW98" s="520"/>
      <c r="BX98" s="520"/>
      <c r="BY98" s="520"/>
      <c r="BZ98" s="520"/>
      <c r="CA98" s="520"/>
      <c r="CB98" s="520"/>
      <c r="CC98" s="520"/>
      <c r="CD98" s="520"/>
      <c r="CE98" s="520"/>
      <c r="CF98" s="520"/>
      <c r="CG98" s="21"/>
    </row>
    <row r="99" spans="2:85" ht="18" customHeight="1" x14ac:dyDescent="0.3">
      <c r="B99" s="39"/>
      <c r="C99" s="520"/>
      <c r="D99" s="520"/>
      <c r="E99" s="520"/>
      <c r="F99" s="520"/>
      <c r="G99" s="520"/>
      <c r="H99" s="520"/>
      <c r="I99" s="520"/>
      <c r="J99" s="520"/>
      <c r="K99" s="520"/>
      <c r="L99" s="520"/>
      <c r="M99" s="520"/>
      <c r="N99" s="520"/>
      <c r="O99" s="520"/>
      <c r="P99" s="520"/>
      <c r="Q99" s="520"/>
      <c r="R99" s="520"/>
      <c r="S99" s="520"/>
      <c r="T99" s="520"/>
      <c r="U99" s="520"/>
      <c r="V99" s="520"/>
      <c r="W99" s="520"/>
      <c r="X99" s="520"/>
      <c r="Y99" s="520"/>
      <c r="Z99" s="520"/>
      <c r="AA99" s="520"/>
      <c r="AB99" s="520"/>
      <c r="AC99" s="520"/>
      <c r="AD99" s="520"/>
      <c r="AE99" s="520"/>
      <c r="AF99" s="520"/>
      <c r="AG99" s="520"/>
      <c r="AH99" s="520"/>
      <c r="AI99" s="520"/>
      <c r="AJ99" s="520"/>
      <c r="AK99" s="520"/>
      <c r="AL99" s="520"/>
      <c r="AM99" s="520"/>
      <c r="AN99" s="520"/>
      <c r="AO99" s="520"/>
      <c r="AP99" s="520"/>
      <c r="AQ99" s="520"/>
      <c r="AR99" s="520"/>
      <c r="AS99" s="520"/>
      <c r="AT99" s="520"/>
      <c r="AU99" s="520"/>
      <c r="AV99" s="520"/>
      <c r="AW99" s="520"/>
      <c r="AX99" s="520"/>
      <c r="AY99" s="520"/>
      <c r="AZ99" s="520"/>
      <c r="BA99" s="520"/>
      <c r="BB99" s="520"/>
      <c r="BC99" s="520"/>
      <c r="BD99" s="520"/>
      <c r="BE99" s="520"/>
      <c r="BF99" s="520"/>
      <c r="BG99" s="520"/>
      <c r="BH99" s="520"/>
      <c r="BI99" s="520"/>
      <c r="BJ99" s="520"/>
      <c r="BK99" s="520"/>
      <c r="BL99" s="520"/>
      <c r="BM99" s="520"/>
      <c r="BN99" s="520"/>
      <c r="BO99" s="520"/>
      <c r="BP99" s="520"/>
      <c r="BQ99" s="520"/>
      <c r="BR99" s="520"/>
      <c r="BS99" s="520"/>
      <c r="BT99" s="520"/>
      <c r="BU99" s="520"/>
      <c r="BV99" s="520"/>
      <c r="BW99" s="520"/>
      <c r="BX99" s="520"/>
      <c r="BY99" s="520"/>
      <c r="BZ99" s="520"/>
      <c r="CA99" s="520"/>
      <c r="CB99" s="520"/>
      <c r="CC99" s="520"/>
      <c r="CD99" s="520"/>
      <c r="CE99" s="520"/>
      <c r="CF99" s="520"/>
      <c r="CG99" s="21"/>
    </row>
    <row r="100" spans="2:85" ht="18" customHeight="1" x14ac:dyDescent="0.3">
      <c r="B100" s="68"/>
      <c r="C100" s="69"/>
      <c r="D100" s="69"/>
      <c r="E100" s="69"/>
      <c r="F100" s="69"/>
      <c r="G100" s="69"/>
      <c r="H100" s="69"/>
      <c r="I100" s="69"/>
      <c r="J100" s="69"/>
      <c r="K100" s="69"/>
      <c r="L100" s="69"/>
      <c r="M100" s="69"/>
      <c r="N100" s="69"/>
      <c r="O100" s="69"/>
      <c r="P100" s="69"/>
      <c r="Q100" s="69"/>
      <c r="R100" s="69"/>
      <c r="S100" s="27"/>
      <c r="T100" s="27"/>
      <c r="U100" s="27"/>
      <c r="V100" s="27"/>
      <c r="W100" s="27"/>
      <c r="X100" s="27"/>
      <c r="Y100" s="27"/>
      <c r="Z100" s="27"/>
      <c r="AA100" s="27"/>
      <c r="AB100" s="27"/>
      <c r="AC100" s="27"/>
      <c r="AD100" s="27"/>
      <c r="AE100" s="27"/>
      <c r="AF100" s="27"/>
      <c r="AG100" s="27"/>
      <c r="AH100" s="20"/>
      <c r="AI100" s="20"/>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0"/>
      <c r="BM100" s="20"/>
      <c r="BN100" s="20"/>
      <c r="BO100" s="20"/>
      <c r="BP100" s="20"/>
      <c r="BQ100" s="20"/>
      <c r="BR100" s="70"/>
      <c r="BS100" s="27"/>
      <c r="BT100" s="27"/>
      <c r="BU100" s="27"/>
      <c r="BV100" s="27"/>
      <c r="BW100" s="27"/>
      <c r="BX100" s="27"/>
      <c r="BY100" s="27"/>
      <c r="BZ100" s="27"/>
      <c r="CA100" s="27"/>
      <c r="CB100" s="27"/>
      <c r="CC100" s="27"/>
      <c r="CD100" s="27"/>
      <c r="CE100" s="27"/>
      <c r="CF100" s="27"/>
      <c r="CG100" s="28"/>
    </row>
    <row r="101" spans="2:85" ht="18" customHeight="1" x14ac:dyDescent="0.3">
      <c r="C101" s="55"/>
      <c r="D101" s="55"/>
      <c r="E101" s="55"/>
      <c r="F101" s="55"/>
      <c r="G101" s="55"/>
      <c r="H101" s="55"/>
      <c r="I101" s="55"/>
      <c r="J101" s="55"/>
      <c r="K101" s="55"/>
      <c r="L101" s="55"/>
      <c r="M101" s="55"/>
      <c r="N101" s="55"/>
      <c r="O101" s="55"/>
      <c r="P101" s="55"/>
      <c r="Q101" s="55"/>
      <c r="R101" s="55"/>
    </row>
    <row r="102" spans="2:85" ht="18" customHeight="1" x14ac:dyDescent="0.3">
      <c r="C102" s="55"/>
      <c r="D102" s="55"/>
      <c r="E102" s="55"/>
      <c r="F102" s="55"/>
      <c r="G102" s="55"/>
      <c r="H102" s="55"/>
      <c r="I102" s="55"/>
      <c r="J102" s="55"/>
      <c r="K102" s="55"/>
      <c r="L102" s="55"/>
      <c r="M102" s="55"/>
      <c r="N102" s="55"/>
      <c r="O102" s="55"/>
      <c r="P102" s="55"/>
      <c r="Q102" s="55"/>
      <c r="R102" s="55"/>
    </row>
    <row r="103" spans="2:85" x14ac:dyDescent="0.3">
      <c r="C103" s="55"/>
      <c r="D103" s="55"/>
      <c r="E103" s="55"/>
      <c r="F103" s="55"/>
      <c r="G103" s="55"/>
      <c r="H103" s="55"/>
      <c r="I103" s="55"/>
      <c r="J103" s="55"/>
      <c r="K103" s="55"/>
      <c r="L103" s="55"/>
      <c r="M103" s="55"/>
      <c r="N103" s="55"/>
      <c r="O103" s="55"/>
      <c r="P103" s="55"/>
      <c r="Q103" s="55"/>
      <c r="R103" s="55"/>
    </row>
    <row r="104" spans="2:85" x14ac:dyDescent="0.3">
      <c r="C104" s="55"/>
      <c r="D104" s="55"/>
      <c r="E104" s="55"/>
      <c r="F104" s="55"/>
      <c r="G104" s="55"/>
      <c r="H104" s="55"/>
      <c r="I104" s="55"/>
      <c r="J104" s="55"/>
      <c r="K104" s="55"/>
      <c r="L104" s="55"/>
      <c r="M104" s="55"/>
      <c r="N104" s="55"/>
      <c r="O104" s="55"/>
      <c r="P104" s="55"/>
      <c r="Q104" s="55"/>
      <c r="R104" s="55"/>
    </row>
    <row r="105" spans="2:85" ht="14.4" customHeight="1" x14ac:dyDescent="0.3">
      <c r="C105" s="55"/>
      <c r="D105" s="55"/>
      <c r="F105" s="29"/>
      <c r="G105" s="29"/>
      <c r="H105" s="29"/>
      <c r="I105" s="29"/>
      <c r="J105" s="55"/>
      <c r="K105" s="55"/>
      <c r="L105" s="55"/>
      <c r="M105" s="55"/>
      <c r="N105" s="55"/>
      <c r="O105" s="55"/>
      <c r="P105" s="55"/>
      <c r="Q105" s="55"/>
      <c r="R105" s="55"/>
    </row>
    <row r="106" spans="2:85" x14ac:dyDescent="0.3">
      <c r="C106" s="55"/>
      <c r="D106" s="55"/>
      <c r="E106" s="55"/>
      <c r="F106" s="55"/>
      <c r="G106" s="55"/>
      <c r="H106" s="55"/>
      <c r="I106" s="55"/>
      <c r="J106" s="55"/>
      <c r="K106" s="55"/>
      <c r="L106" s="55"/>
      <c r="M106" s="55"/>
      <c r="N106" s="55"/>
      <c r="O106" s="55"/>
      <c r="P106" s="55"/>
      <c r="Q106" s="55"/>
      <c r="R106" s="55"/>
    </row>
    <row r="107" spans="2:85" x14ac:dyDescent="0.3">
      <c r="C107" s="55"/>
      <c r="D107" s="55"/>
      <c r="E107" s="55"/>
      <c r="F107" s="55"/>
      <c r="G107" s="55"/>
      <c r="H107" s="55"/>
      <c r="I107" s="55"/>
      <c r="J107" s="55"/>
      <c r="K107" s="55"/>
      <c r="L107" s="55"/>
      <c r="M107" s="55"/>
      <c r="N107" s="55"/>
      <c r="O107" s="55"/>
      <c r="P107" s="55"/>
      <c r="Q107" s="55"/>
      <c r="R107" s="55"/>
    </row>
    <row r="108" spans="2:85" x14ac:dyDescent="0.3">
      <c r="C108" s="55"/>
      <c r="D108" s="55"/>
      <c r="E108" s="55"/>
      <c r="F108" s="55"/>
      <c r="G108" s="55"/>
      <c r="H108" s="55"/>
      <c r="I108" s="55"/>
      <c r="J108" s="55"/>
      <c r="K108" s="55"/>
      <c r="L108" s="55"/>
      <c r="M108" s="55"/>
      <c r="N108" s="55"/>
      <c r="O108" s="55"/>
      <c r="P108" s="55"/>
      <c r="Q108" s="55"/>
      <c r="R108" s="55"/>
    </row>
    <row r="109" spans="2:85" x14ac:dyDescent="0.3">
      <c r="C109" s="55"/>
      <c r="D109" s="55"/>
      <c r="E109" s="55"/>
      <c r="F109" s="55"/>
      <c r="G109" s="55"/>
      <c r="H109" s="55"/>
      <c r="I109" s="55"/>
      <c r="J109" s="55"/>
      <c r="K109" s="55"/>
      <c r="L109" s="55"/>
      <c r="M109" s="55"/>
      <c r="N109" s="55"/>
      <c r="O109" s="55"/>
      <c r="P109" s="55"/>
      <c r="Q109" s="55"/>
      <c r="R109" s="55"/>
    </row>
    <row r="110" spans="2:85" x14ac:dyDescent="0.3">
      <c r="C110" s="55"/>
      <c r="D110" s="55"/>
      <c r="E110" s="55"/>
      <c r="F110" s="55"/>
      <c r="G110" s="55"/>
      <c r="H110" s="55"/>
      <c r="I110" s="55"/>
      <c r="J110" s="55"/>
      <c r="K110" s="55"/>
      <c r="L110" s="55"/>
      <c r="M110" s="55"/>
      <c r="N110" s="55"/>
      <c r="O110" s="55"/>
      <c r="P110" s="55"/>
      <c r="Q110" s="55"/>
      <c r="R110" s="55"/>
    </row>
    <row r="111" spans="2:85" x14ac:dyDescent="0.3">
      <c r="C111" s="55"/>
      <c r="D111" s="55"/>
      <c r="E111" s="55"/>
      <c r="F111" s="55"/>
      <c r="G111" s="55"/>
      <c r="H111" s="55"/>
      <c r="I111" s="55"/>
      <c r="J111" s="55"/>
      <c r="K111" s="55"/>
      <c r="L111" s="55"/>
      <c r="M111" s="55"/>
      <c r="N111" s="55"/>
      <c r="O111" s="55"/>
      <c r="P111" s="55"/>
      <c r="Q111" s="55"/>
      <c r="R111" s="55"/>
    </row>
  </sheetData>
  <mergeCells count="36">
    <mergeCell ref="C97:CF99"/>
    <mergeCell ref="C25:R25"/>
    <mergeCell ref="C28:I28"/>
    <mergeCell ref="V27:Y27"/>
    <mergeCell ref="AB28:AE28"/>
    <mergeCell ref="AK28:AQ28"/>
    <mergeCell ref="BN27:BO27"/>
    <mergeCell ref="BP27:BP28"/>
    <mergeCell ref="BQ27:BQ28"/>
    <mergeCell ref="J26:R26"/>
    <mergeCell ref="C26:I26"/>
    <mergeCell ref="BT29:CF95"/>
    <mergeCell ref="AB25:AF26"/>
    <mergeCell ref="C3:E10"/>
    <mergeCell ref="F3:CC10"/>
    <mergeCell ref="CD3:CF3"/>
    <mergeCell ref="CD4:CF4"/>
    <mergeCell ref="CD5:CF5"/>
    <mergeCell ref="CD6:CF6"/>
    <mergeCell ref="CD7:CF7"/>
    <mergeCell ref="CD8:CF8"/>
    <mergeCell ref="CD9:CF9"/>
    <mergeCell ref="CD10:CF10"/>
    <mergeCell ref="C12:CF13"/>
    <mergeCell ref="C15:D15"/>
    <mergeCell ref="F15:G15"/>
    <mergeCell ref="C16:D17"/>
    <mergeCell ref="T25:Z26"/>
    <mergeCell ref="AH25:AI26"/>
    <mergeCell ref="BL25:BR26"/>
    <mergeCell ref="BT25:CF28"/>
    <mergeCell ref="BR27:BR28"/>
    <mergeCell ref="T28:U28"/>
    <mergeCell ref="AK25:BJ26"/>
    <mergeCell ref="C19:D19"/>
    <mergeCell ref="C20:D21"/>
  </mergeCells>
  <conditionalFormatting sqref="C12">
    <cfRule type="cellIs" dxfId="272" priority="4" operator="lessThan">
      <formula>0</formula>
    </cfRule>
  </conditionalFormatting>
  <conditionalFormatting sqref="C15">
    <cfRule type="cellIs" dxfId="271" priority="7" operator="lessThan">
      <formula>0</formula>
    </cfRule>
  </conditionalFormatting>
  <conditionalFormatting sqref="F3">
    <cfRule type="cellIs" dxfId="270" priority="5" operator="lessThan">
      <formula>0</formula>
    </cfRule>
  </conditionalFormatting>
  <conditionalFormatting sqref="T25">
    <cfRule type="cellIs" dxfId="269" priority="13" operator="lessThan">
      <formula>0</formula>
    </cfRule>
  </conditionalFormatting>
  <conditionalFormatting sqref="AB25:AE25">
    <cfRule type="cellIs" dxfId="268" priority="12" operator="lessThan">
      <formula>0</formula>
    </cfRule>
  </conditionalFormatting>
  <conditionalFormatting sqref="AH25">
    <cfRule type="cellIs" dxfId="267" priority="11" operator="lessThan">
      <formula>0</formula>
    </cfRule>
  </conditionalFormatting>
  <conditionalFormatting sqref="AK25">
    <cfRule type="cellIs" dxfId="266" priority="10" operator="lessThan">
      <formula>0</formula>
    </cfRule>
  </conditionalFormatting>
  <conditionalFormatting sqref="BL25">
    <cfRule type="cellIs" dxfId="265" priority="9" operator="lessThan">
      <formula>0</formula>
    </cfRule>
  </conditionalFormatting>
  <conditionalFormatting sqref="CD3:CD10 C25">
    <cfRule type="cellIs" dxfId="264" priority="14" operator="lessThan">
      <formula>0</formula>
    </cfRule>
  </conditionalFormatting>
  <conditionalFormatting sqref="CG3:CG10">
    <cfRule type="cellIs" dxfId="263" priority="6" operator="lessThan">
      <formula>0</formula>
    </cfRule>
  </conditionalFormatting>
  <conditionalFormatting sqref="F15">
    <cfRule type="cellIs" dxfId="262" priority="2" operator="lessThan">
      <formula>0</formula>
    </cfRule>
  </conditionalFormatting>
  <conditionalFormatting sqref="C19">
    <cfRule type="cellIs" dxfId="261" priority="1" operator="lessThan">
      <formula>0</formula>
    </cfRule>
  </conditionalFormatting>
  <dataValidations count="1">
    <dataValidation type="list" allowBlank="1" showInputMessage="1" showErrorMessage="1" sqref="F29:F95" xr:uid="{EA12A006-9CAB-4FF2-B6DB-A15DCECB64CC}">
      <formula1>"Investimento, Capital de Giro, Custeio"</formula1>
    </dataValidation>
  </dataValidations>
  <hyperlinks>
    <hyperlink ref="C97" r:id="rId1" display="This work is licensed under a Creative Commons Attribution-NonCommercial 4.0 International License." xr:uid="{2B21D496-E15F-41CB-9E32-39C2A3DF143C}"/>
  </hyperlinks>
  <pageMargins left="0.511811024" right="0.511811024" top="0.78740157499999996" bottom="0.78740157499999996" header="0.31496062000000002" footer="0.31496062000000002"/>
  <ignoredErrors>
    <ignoredError xmlns:x16r3="http://schemas.microsoft.com/office/spreadsheetml/2018/08/main" sqref="G68:G95" x16r3:misleadingFormat="1"/>
    <ignoredError sqref="K37:M37 N37:Q37" formulaRange="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AF416D3-3347-4234-9C3D-27A3F6B32D66}">
          <x14:formula1>
            <xm:f>'Cadastro de Itens'!$D$16:$D$37</xm:f>
          </x14:formula1>
          <xm:sqref>AU28 AZ28 BE28</xm:sqref>
        </x14:dataValidation>
        <x14:dataValidation type="list" allowBlank="1" showInputMessage="1" showErrorMessage="1" xr:uid="{8D357679-61F2-4CFA-80E9-9067C90B4254}">
          <x14:formula1>
            <xm:f>Planilha1!$A$1:$A$29</xm:f>
          </x14:formula1>
          <xm:sqref>AN29:AN95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6FC1E-4A85-4299-8420-869AAB3F70EA}">
  <sheetPr codeName="Planilha4"/>
  <dimension ref="B2:AE870"/>
  <sheetViews>
    <sheetView showGridLines="0" zoomScale="85" zoomScaleNormal="85" workbookViewId="0">
      <selection activeCell="C30" sqref="C30:E30"/>
    </sheetView>
  </sheetViews>
  <sheetFormatPr defaultRowHeight="14.4" outlineLevelRow="1" x14ac:dyDescent="0.3"/>
  <cols>
    <col min="1" max="1" width="4.109375" customWidth="1"/>
    <col min="2" max="2" width="4.44140625" customWidth="1"/>
    <col min="3" max="3" width="27.33203125" customWidth="1"/>
    <col min="4" max="4" width="12.44140625" customWidth="1"/>
    <col min="5" max="5" width="14" customWidth="1"/>
    <col min="6" max="7" width="20.5546875" bestFit="1" customWidth="1"/>
    <col min="8" max="8" width="19.44140625" customWidth="1"/>
    <col min="9" max="9" width="20.5546875" bestFit="1" customWidth="1"/>
    <col min="10" max="10" width="19" customWidth="1"/>
    <col min="11" max="12" width="19.21875" bestFit="1" customWidth="1"/>
    <col min="13" max="23" width="19.21875" customWidth="1"/>
    <col min="24" max="24" width="17.44140625" bestFit="1" customWidth="1"/>
    <col min="30" max="30" width="10.88671875" customWidth="1"/>
    <col min="31" max="31" width="4" customWidth="1"/>
  </cols>
  <sheetData>
    <row r="2" spans="2:31" x14ac:dyDescent="0.3">
      <c r="B2" s="49"/>
      <c r="C2" s="23"/>
      <c r="D2" s="18"/>
      <c r="E2" s="18"/>
      <c r="F2" s="18"/>
      <c r="G2" s="18"/>
      <c r="H2" s="18"/>
      <c r="I2" s="18"/>
      <c r="J2" s="18"/>
      <c r="K2" s="18"/>
      <c r="L2" s="17"/>
      <c r="M2" s="17"/>
      <c r="N2" s="17"/>
      <c r="O2" s="17"/>
      <c r="P2" s="17"/>
      <c r="Q2" s="17"/>
      <c r="R2" s="17"/>
      <c r="S2" s="17"/>
      <c r="T2" s="17"/>
      <c r="U2" s="17"/>
      <c r="V2" s="17"/>
      <c r="W2" s="17"/>
      <c r="X2" s="18"/>
      <c r="Y2" s="18"/>
      <c r="Z2" s="18"/>
      <c r="AA2" s="18"/>
      <c r="AB2" s="18"/>
      <c r="AC2" s="18"/>
      <c r="AD2" s="18"/>
      <c r="AE2" s="50"/>
    </row>
    <row r="3" spans="2:31" ht="10.199999999999999" customHeight="1" outlineLevel="1" x14ac:dyDescent="0.3">
      <c r="B3" s="22"/>
      <c r="C3" s="525" t="e" vm="9">
        <v>#VALUE!</v>
      </c>
      <c r="D3" s="526"/>
      <c r="E3" s="527"/>
      <c r="F3" s="534" t="s">
        <v>16</v>
      </c>
      <c r="G3" s="516"/>
      <c r="H3" s="516"/>
      <c r="I3" s="516"/>
      <c r="J3" s="516"/>
      <c r="K3" s="516"/>
      <c r="L3" s="516"/>
      <c r="M3" s="516"/>
      <c r="N3" s="516"/>
      <c r="O3" s="516"/>
      <c r="P3" s="516"/>
      <c r="Q3" s="516"/>
      <c r="R3" s="516"/>
      <c r="S3" s="516"/>
      <c r="T3" s="516"/>
      <c r="U3" s="516"/>
      <c r="V3" s="516"/>
      <c r="W3" s="516"/>
      <c r="X3" s="516"/>
      <c r="Y3" s="516"/>
      <c r="Z3" s="516"/>
      <c r="AA3" s="516"/>
      <c r="AB3" s="535"/>
      <c r="AC3" s="540" t="s">
        <v>10</v>
      </c>
      <c r="AD3" s="542"/>
      <c r="AE3" s="16"/>
    </row>
    <row r="4" spans="2:31" ht="16.2" customHeight="1" outlineLevel="1" x14ac:dyDescent="0.3">
      <c r="B4" s="22"/>
      <c r="C4" s="528"/>
      <c r="D4" s="529"/>
      <c r="E4" s="530"/>
      <c r="F4" s="536"/>
      <c r="G4" s="517"/>
      <c r="H4" s="517"/>
      <c r="I4" s="517"/>
      <c r="J4" s="517"/>
      <c r="K4" s="517"/>
      <c r="L4" s="517"/>
      <c r="M4" s="517"/>
      <c r="N4" s="517"/>
      <c r="O4" s="517"/>
      <c r="P4" s="517"/>
      <c r="Q4" s="517"/>
      <c r="R4" s="517"/>
      <c r="S4" s="517"/>
      <c r="T4" s="517"/>
      <c r="U4" s="517"/>
      <c r="V4" s="517"/>
      <c r="W4" s="517"/>
      <c r="X4" s="517"/>
      <c r="Y4" s="517"/>
      <c r="Z4" s="517"/>
      <c r="AA4" s="517"/>
      <c r="AB4" s="537"/>
      <c r="AC4" s="543" t="s">
        <v>15</v>
      </c>
      <c r="AD4" s="545"/>
      <c r="AE4" s="16"/>
    </row>
    <row r="5" spans="2:31" ht="10.199999999999999" customHeight="1" outlineLevel="1" x14ac:dyDescent="0.3">
      <c r="B5" s="22"/>
      <c r="C5" s="528"/>
      <c r="D5" s="529"/>
      <c r="E5" s="530"/>
      <c r="F5" s="536"/>
      <c r="G5" s="517"/>
      <c r="H5" s="517"/>
      <c r="I5" s="517"/>
      <c r="J5" s="517"/>
      <c r="K5" s="517"/>
      <c r="L5" s="517"/>
      <c r="M5" s="517"/>
      <c r="N5" s="517"/>
      <c r="O5" s="517"/>
      <c r="P5" s="517"/>
      <c r="Q5" s="517"/>
      <c r="R5" s="517"/>
      <c r="S5" s="517"/>
      <c r="T5" s="517"/>
      <c r="U5" s="517"/>
      <c r="V5" s="517"/>
      <c r="W5" s="517"/>
      <c r="X5" s="517"/>
      <c r="Y5" s="517"/>
      <c r="Z5" s="517"/>
      <c r="AA5" s="517"/>
      <c r="AB5" s="537"/>
      <c r="AC5" s="770" t="s">
        <v>11</v>
      </c>
      <c r="AD5" s="771"/>
      <c r="AE5" s="16"/>
    </row>
    <row r="6" spans="2:31" ht="15" customHeight="1" outlineLevel="1" x14ac:dyDescent="0.3">
      <c r="B6" s="22"/>
      <c r="C6" s="528"/>
      <c r="D6" s="529"/>
      <c r="E6" s="530"/>
      <c r="F6" s="536"/>
      <c r="G6" s="517"/>
      <c r="H6" s="517"/>
      <c r="I6" s="517"/>
      <c r="J6" s="517"/>
      <c r="K6" s="517"/>
      <c r="L6" s="517"/>
      <c r="M6" s="517"/>
      <c r="N6" s="517"/>
      <c r="O6" s="517"/>
      <c r="P6" s="517"/>
      <c r="Q6" s="517"/>
      <c r="R6" s="517"/>
      <c r="S6" s="517"/>
      <c r="T6" s="517"/>
      <c r="U6" s="517"/>
      <c r="V6" s="517"/>
      <c r="W6" s="517"/>
      <c r="X6" s="517"/>
      <c r="Y6" s="517"/>
      <c r="Z6" s="517"/>
      <c r="AA6" s="517"/>
      <c r="AB6" s="537"/>
      <c r="AC6" s="543" t="s">
        <v>12</v>
      </c>
      <c r="AD6" s="545"/>
      <c r="AE6" s="16"/>
    </row>
    <row r="7" spans="2:31" ht="11.4" customHeight="1" outlineLevel="1" x14ac:dyDescent="0.3">
      <c r="B7" s="22"/>
      <c r="C7" s="528"/>
      <c r="D7" s="529"/>
      <c r="E7" s="530"/>
      <c r="F7" s="536"/>
      <c r="G7" s="517"/>
      <c r="H7" s="517"/>
      <c r="I7" s="517"/>
      <c r="J7" s="517"/>
      <c r="K7" s="517"/>
      <c r="L7" s="517"/>
      <c r="M7" s="517"/>
      <c r="N7" s="517"/>
      <c r="O7" s="517"/>
      <c r="P7" s="517"/>
      <c r="Q7" s="517"/>
      <c r="R7" s="517"/>
      <c r="S7" s="517"/>
      <c r="T7" s="517"/>
      <c r="U7" s="517"/>
      <c r="V7" s="517"/>
      <c r="W7" s="517"/>
      <c r="X7" s="517"/>
      <c r="Y7" s="517"/>
      <c r="Z7" s="517"/>
      <c r="AA7" s="517"/>
      <c r="AB7" s="537"/>
      <c r="AC7" s="770" t="s">
        <v>13</v>
      </c>
      <c r="AD7" s="771"/>
      <c r="AE7" s="16"/>
    </row>
    <row r="8" spans="2:31" ht="14.4" customHeight="1" outlineLevel="1" x14ac:dyDescent="0.3">
      <c r="B8" s="22"/>
      <c r="C8" s="528"/>
      <c r="D8" s="529"/>
      <c r="E8" s="530"/>
      <c r="F8" s="536"/>
      <c r="G8" s="517"/>
      <c r="H8" s="517"/>
      <c r="I8" s="517"/>
      <c r="J8" s="517"/>
      <c r="K8" s="517"/>
      <c r="L8" s="517"/>
      <c r="M8" s="517"/>
      <c r="N8" s="517"/>
      <c r="O8" s="517"/>
      <c r="P8" s="517"/>
      <c r="Q8" s="517"/>
      <c r="R8" s="517"/>
      <c r="S8" s="517"/>
      <c r="T8" s="517"/>
      <c r="U8" s="517"/>
      <c r="V8" s="517"/>
      <c r="W8" s="517"/>
      <c r="X8" s="517"/>
      <c r="Y8" s="517"/>
      <c r="Z8" s="517"/>
      <c r="AA8" s="517"/>
      <c r="AB8" s="537"/>
      <c r="AC8" s="546">
        <v>45709</v>
      </c>
      <c r="AD8" s="548"/>
      <c r="AE8" s="16"/>
    </row>
    <row r="9" spans="2:31" ht="12" customHeight="1" outlineLevel="1" x14ac:dyDescent="0.3">
      <c r="B9" s="22"/>
      <c r="C9" s="528"/>
      <c r="D9" s="529"/>
      <c r="E9" s="530"/>
      <c r="F9" s="536"/>
      <c r="G9" s="517"/>
      <c r="H9" s="517"/>
      <c r="I9" s="517"/>
      <c r="J9" s="517"/>
      <c r="K9" s="517"/>
      <c r="L9" s="517"/>
      <c r="M9" s="517"/>
      <c r="N9" s="517"/>
      <c r="O9" s="517"/>
      <c r="P9" s="517"/>
      <c r="Q9" s="517"/>
      <c r="R9" s="517"/>
      <c r="S9" s="517"/>
      <c r="T9" s="517"/>
      <c r="U9" s="517"/>
      <c r="V9" s="517"/>
      <c r="W9" s="517"/>
      <c r="X9" s="517"/>
      <c r="Y9" s="517"/>
      <c r="Z9" s="517"/>
      <c r="AA9" s="517"/>
      <c r="AB9" s="537"/>
      <c r="AC9" s="770" t="s">
        <v>14</v>
      </c>
      <c r="AD9" s="771"/>
      <c r="AE9" s="16"/>
    </row>
    <row r="10" spans="2:31" ht="14.4" customHeight="1" outlineLevel="1" x14ac:dyDescent="0.3">
      <c r="B10" s="22"/>
      <c r="C10" s="531"/>
      <c r="D10" s="532"/>
      <c r="E10" s="533"/>
      <c r="F10" s="538"/>
      <c r="G10" s="518"/>
      <c r="H10" s="518"/>
      <c r="I10" s="518"/>
      <c r="J10" s="518"/>
      <c r="K10" s="518"/>
      <c r="L10" s="518"/>
      <c r="M10" s="518"/>
      <c r="N10" s="518"/>
      <c r="O10" s="518"/>
      <c r="P10" s="518"/>
      <c r="Q10" s="518"/>
      <c r="R10" s="518"/>
      <c r="S10" s="518"/>
      <c r="T10" s="518"/>
      <c r="U10" s="518"/>
      <c r="V10" s="518"/>
      <c r="W10" s="518"/>
      <c r="X10" s="518"/>
      <c r="Y10" s="518"/>
      <c r="Z10" s="518"/>
      <c r="AA10" s="518"/>
      <c r="AB10" s="539"/>
      <c r="AC10" s="543" t="s">
        <v>171</v>
      </c>
      <c r="AD10" s="545"/>
      <c r="AE10" s="16"/>
    </row>
    <row r="11" spans="2:31" ht="14.4" customHeight="1" outlineLevel="1" x14ac:dyDescent="0.3">
      <c r="B11" s="22"/>
      <c r="C11" s="1"/>
      <c r="D11" s="1"/>
      <c r="E11" s="1"/>
      <c r="F11" s="15"/>
      <c r="G11" s="15"/>
      <c r="H11" s="15"/>
      <c r="I11" s="15"/>
      <c r="J11" s="15"/>
      <c r="K11" s="15"/>
      <c r="L11" s="15"/>
      <c r="M11" s="15"/>
      <c r="N11" s="15"/>
      <c r="O11" s="15"/>
      <c r="P11" s="15"/>
      <c r="Q11" s="15"/>
      <c r="R11" s="15"/>
      <c r="S11" s="15"/>
      <c r="T11" s="15"/>
      <c r="U11" s="15"/>
      <c r="V11" s="15"/>
      <c r="W11" s="15"/>
      <c r="X11" s="15"/>
      <c r="Y11" s="15"/>
      <c r="Z11" s="15"/>
      <c r="AA11" s="15"/>
      <c r="AB11" s="15"/>
      <c r="AC11" s="52"/>
      <c r="AD11" s="52"/>
      <c r="AE11" s="16"/>
    </row>
    <row r="12" spans="2:31" ht="14.4" customHeight="1" outlineLevel="1" x14ac:dyDescent="0.3">
      <c r="B12" s="22"/>
      <c r="C12" s="566" t="s">
        <v>172</v>
      </c>
      <c r="D12" s="567"/>
      <c r="E12" s="567"/>
      <c r="F12" s="567"/>
      <c r="G12" s="567"/>
      <c r="H12" s="567"/>
      <c r="I12" s="567"/>
      <c r="J12" s="567"/>
      <c r="K12" s="567"/>
      <c r="L12" s="567"/>
      <c r="M12" s="567"/>
      <c r="N12" s="567"/>
      <c r="O12" s="567"/>
      <c r="P12" s="567"/>
      <c r="Q12" s="567"/>
      <c r="R12" s="567"/>
      <c r="S12" s="567"/>
      <c r="T12" s="567"/>
      <c r="U12" s="567"/>
      <c r="V12" s="567"/>
      <c r="W12" s="567"/>
      <c r="X12" s="567"/>
      <c r="Y12" s="567"/>
      <c r="Z12" s="567"/>
      <c r="AA12" s="567"/>
      <c r="AB12" s="567"/>
      <c r="AC12" s="567"/>
      <c r="AD12" s="568"/>
      <c r="AE12" s="16"/>
    </row>
    <row r="13" spans="2:31" ht="14.4" customHeight="1" outlineLevel="1" x14ac:dyDescent="0.3">
      <c r="B13" s="22"/>
      <c r="C13" s="569"/>
      <c r="D13" s="570"/>
      <c r="E13" s="570"/>
      <c r="F13" s="570"/>
      <c r="G13" s="570"/>
      <c r="H13" s="570"/>
      <c r="I13" s="570"/>
      <c r="J13" s="570"/>
      <c r="K13" s="570"/>
      <c r="L13" s="570"/>
      <c r="M13" s="570"/>
      <c r="N13" s="570"/>
      <c r="O13" s="570"/>
      <c r="P13" s="570"/>
      <c r="Q13" s="570"/>
      <c r="R13" s="570"/>
      <c r="S13" s="570"/>
      <c r="T13" s="570"/>
      <c r="U13" s="570"/>
      <c r="V13" s="570"/>
      <c r="W13" s="570"/>
      <c r="X13" s="570"/>
      <c r="Y13" s="570"/>
      <c r="Z13" s="570"/>
      <c r="AA13" s="570"/>
      <c r="AB13" s="570"/>
      <c r="AC13" s="570"/>
      <c r="AD13" s="571"/>
      <c r="AE13" s="16"/>
    </row>
    <row r="14" spans="2:31" ht="14.4" customHeight="1" outlineLevel="1" x14ac:dyDescent="0.3">
      <c r="B14" s="22"/>
      <c r="C14" s="62"/>
      <c r="D14" s="62"/>
      <c r="E14" s="62"/>
      <c r="F14" s="62"/>
      <c r="G14" s="62"/>
      <c r="H14" s="62"/>
      <c r="I14" s="62"/>
      <c r="J14" s="62"/>
      <c r="K14" s="62"/>
      <c r="M14" s="62"/>
      <c r="N14" s="62"/>
      <c r="O14" s="62"/>
      <c r="P14" s="62"/>
      <c r="Q14" s="62"/>
      <c r="R14" s="62"/>
      <c r="S14" s="62"/>
      <c r="T14" s="62"/>
      <c r="U14" s="62"/>
      <c r="V14" s="62"/>
      <c r="W14" s="62"/>
      <c r="X14" s="62"/>
      <c r="Y14" s="62"/>
      <c r="Z14" s="62"/>
      <c r="AA14" s="62"/>
      <c r="AB14" s="62"/>
      <c r="AC14" s="62"/>
      <c r="AD14" s="62"/>
      <c r="AE14" s="16"/>
    </row>
    <row r="15" spans="2:31" ht="14.4" customHeight="1" outlineLevel="1" x14ac:dyDescent="0.3">
      <c r="B15" s="22"/>
      <c r="C15" s="772" t="s">
        <v>482</v>
      </c>
      <c r="D15" s="576">
        <v>45658</v>
      </c>
      <c r="F15" s="753" t="s">
        <v>483</v>
      </c>
      <c r="G15" s="753"/>
      <c r="H15" s="562"/>
      <c r="J15" s="1"/>
      <c r="K15" s="1"/>
      <c r="L15" s="1"/>
      <c r="M15" s="1"/>
      <c r="N15" s="1"/>
      <c r="AE15" s="21"/>
    </row>
    <row r="16" spans="2:31" s="2" customFormat="1" ht="18.600000000000001" customHeight="1" outlineLevel="1" x14ac:dyDescent="0.3">
      <c r="B16" s="39"/>
      <c r="C16" s="772"/>
      <c r="D16" s="577"/>
      <c r="F16" s="753"/>
      <c r="G16" s="753"/>
      <c r="H16" s="563"/>
      <c r="J16" s="118"/>
      <c r="AE16" s="40"/>
    </row>
    <row r="17" spans="2:31" x14ac:dyDescent="0.3">
      <c r="B17" s="22"/>
      <c r="AE17" s="21"/>
    </row>
    <row r="18" spans="2:31" ht="22.8" customHeight="1" x14ac:dyDescent="0.3">
      <c r="B18" s="22"/>
      <c r="C18" s="510" t="s">
        <v>167</v>
      </c>
      <c r="D18" s="511"/>
      <c r="E18" s="511"/>
      <c r="F18" s="511"/>
      <c r="G18" s="511"/>
      <c r="H18" s="511"/>
      <c r="I18" s="511"/>
      <c r="J18" s="511"/>
      <c r="K18" s="511"/>
      <c r="L18" s="511"/>
      <c r="M18" s="511"/>
      <c r="N18" s="511"/>
      <c r="O18" s="511"/>
      <c r="P18" s="511"/>
      <c r="Q18" s="511"/>
      <c r="R18" s="511"/>
      <c r="S18" s="511"/>
      <c r="T18" s="511"/>
      <c r="U18" s="511"/>
      <c r="V18" s="511"/>
      <c r="W18" s="511"/>
      <c r="X18" s="511"/>
      <c r="Y18" s="511"/>
      <c r="Z18" s="511"/>
      <c r="AA18" s="511"/>
      <c r="AB18" s="511"/>
      <c r="AC18" s="511"/>
      <c r="AD18" s="512"/>
      <c r="AE18" s="21"/>
    </row>
    <row r="19" spans="2:31" ht="14.4" customHeight="1" x14ac:dyDescent="0.3">
      <c r="B19" s="22"/>
      <c r="C19" s="717" t="s">
        <v>49</v>
      </c>
      <c r="D19" s="718"/>
      <c r="E19" s="731"/>
      <c r="F19" s="717" t="str">
        <f>IF(MONTH($D$15)&gt;=10,(YEAR($D$15)-2)&amp;"/"&amp;(YEAR($D$15)-1),(YEAR($D$15)-3)&amp;"/"&amp;(YEAR($D$15)-2))</f>
        <v>2022/2023</v>
      </c>
      <c r="G19" s="718"/>
      <c r="H19" s="718"/>
      <c r="I19" s="717" t="str">
        <f>IF(MONTH($D$15)&gt;=10,(YEAR($D$15)-1)&amp;"/"&amp;YEAR($D$15),(YEAR($D$15)-2)&amp;"/"&amp;(YEAR($D$15)-1))</f>
        <v>2023/2024</v>
      </c>
      <c r="J19" s="718"/>
      <c r="K19" s="718"/>
      <c r="L19" s="717" t="str">
        <f>IF(MONTH($D$15)&gt;=10,YEAR($D$15)&amp;"/"&amp;YEAR($D$15)+1,YEAR($D$15)-1&amp;"/"&amp;YEAR($D$15))</f>
        <v>2024/2025</v>
      </c>
      <c r="M19" s="718"/>
      <c r="N19" s="718"/>
      <c r="O19" s="717" t="str">
        <f>IF(MONTH($D$15)&gt;=10,(YEAR($D$15)+1)&amp;"/"&amp;(YEAR($D$15)+2),YEAR($D$15)&amp;"/"&amp;(YEAR($D$15)+1))</f>
        <v>2025/2026</v>
      </c>
      <c r="P19" s="718"/>
      <c r="Q19" s="718"/>
      <c r="R19" s="717" t="str">
        <f>IF(MONTH($D$15)&gt;=10,(YEAR($D$15)+2)&amp;"/"&amp;(YEAR($D$15)+3),(YEAR($D$15)+1)&amp;"/"&amp;(YEAR($D$15)+2))</f>
        <v>2026/2027</v>
      </c>
      <c r="S19" s="718"/>
      <c r="T19" s="718"/>
      <c r="U19" s="735" t="s">
        <v>47</v>
      </c>
      <c r="V19" s="736"/>
      <c r="W19" s="736"/>
      <c r="X19" s="736"/>
      <c r="Y19" s="736"/>
      <c r="Z19" s="736"/>
      <c r="AA19" s="736"/>
      <c r="AB19" s="736"/>
      <c r="AC19" s="736"/>
      <c r="AD19" s="737"/>
      <c r="AE19" s="21"/>
    </row>
    <row r="20" spans="2:31" ht="18.600000000000001" customHeight="1" x14ac:dyDescent="0.3">
      <c r="B20" s="22"/>
      <c r="C20" s="732"/>
      <c r="D20" s="733"/>
      <c r="E20" s="734"/>
      <c r="F20" s="293" t="s">
        <v>287</v>
      </c>
      <c r="G20" s="293" t="s">
        <v>288</v>
      </c>
      <c r="H20" s="293" t="s">
        <v>289</v>
      </c>
      <c r="I20" s="293" t="s">
        <v>287</v>
      </c>
      <c r="J20" s="293" t="s">
        <v>288</v>
      </c>
      <c r="K20" s="293" t="s">
        <v>289</v>
      </c>
      <c r="L20" s="293" t="s">
        <v>287</v>
      </c>
      <c r="M20" s="293" t="s">
        <v>288</v>
      </c>
      <c r="N20" s="293" t="s">
        <v>289</v>
      </c>
      <c r="O20" s="293" t="s">
        <v>287</v>
      </c>
      <c r="P20" s="293" t="s">
        <v>288</v>
      </c>
      <c r="Q20" s="293" t="s">
        <v>289</v>
      </c>
      <c r="R20" s="293" t="s">
        <v>287</v>
      </c>
      <c r="S20" s="293" t="s">
        <v>288</v>
      </c>
      <c r="T20" s="294" t="s">
        <v>289</v>
      </c>
      <c r="U20" s="773"/>
      <c r="V20" s="738"/>
      <c r="W20" s="738"/>
      <c r="X20" s="738"/>
      <c r="Y20" s="738"/>
      <c r="Z20" s="738"/>
      <c r="AA20" s="738"/>
      <c r="AB20" s="738"/>
      <c r="AC20" s="738"/>
      <c r="AD20" s="739"/>
      <c r="AE20" s="21"/>
    </row>
    <row r="21" spans="2:31" ht="18.600000000000001" customHeight="1" x14ac:dyDescent="0.3">
      <c r="B21" s="22"/>
      <c r="C21" s="754" t="s">
        <v>38</v>
      </c>
      <c r="D21" s="754"/>
      <c r="E21" s="754"/>
      <c r="F21" s="86">
        <f ca="1">F29+F787</f>
        <v>0</v>
      </c>
      <c r="G21" s="86">
        <f t="shared" ref="G21:T21" ca="1" si="0">G29+G787</f>
        <v>0</v>
      </c>
      <c r="H21" s="86">
        <f t="shared" ca="1" si="0"/>
        <v>0</v>
      </c>
      <c r="I21" s="86">
        <f t="shared" ca="1" si="0"/>
        <v>0</v>
      </c>
      <c r="J21" s="86">
        <f t="shared" ca="1" si="0"/>
        <v>0</v>
      </c>
      <c r="K21" s="86">
        <f t="shared" ca="1" si="0"/>
        <v>0</v>
      </c>
      <c r="L21" s="86">
        <f t="shared" ca="1" si="0"/>
        <v>0</v>
      </c>
      <c r="M21" s="86">
        <f t="shared" ca="1" si="0"/>
        <v>0</v>
      </c>
      <c r="N21" s="86">
        <f t="shared" ca="1" si="0"/>
        <v>0</v>
      </c>
      <c r="O21" s="86">
        <f t="shared" ca="1" si="0"/>
        <v>0</v>
      </c>
      <c r="P21" s="86">
        <f t="shared" ca="1" si="0"/>
        <v>0</v>
      </c>
      <c r="Q21" s="86">
        <f t="shared" ca="1" si="0"/>
        <v>0</v>
      </c>
      <c r="R21" s="86">
        <f t="shared" ca="1" si="0"/>
        <v>0</v>
      </c>
      <c r="S21" s="86">
        <f t="shared" ca="1" si="0"/>
        <v>0</v>
      </c>
      <c r="T21" s="86">
        <f t="shared" ca="1" si="0"/>
        <v>0</v>
      </c>
      <c r="U21" s="722"/>
      <c r="V21" s="723"/>
      <c r="W21" s="723"/>
      <c r="X21" s="723"/>
      <c r="Y21" s="723"/>
      <c r="Z21" s="723"/>
      <c r="AA21" s="723"/>
      <c r="AB21" s="723"/>
      <c r="AC21" s="723"/>
      <c r="AD21" s="724"/>
      <c r="AE21" s="25"/>
    </row>
    <row r="22" spans="2:31" ht="18.600000000000001" customHeight="1" x14ac:dyDescent="0.3">
      <c r="B22" s="22"/>
      <c r="C22" s="754" t="s">
        <v>39</v>
      </c>
      <c r="D22" s="754"/>
      <c r="E22" s="754"/>
      <c r="F22" s="86">
        <f t="shared" ref="F22:T22" ca="1" si="1">F30+F788</f>
        <v>0</v>
      </c>
      <c r="G22" s="86">
        <f t="shared" ca="1" si="1"/>
        <v>0</v>
      </c>
      <c r="H22" s="86">
        <f t="shared" ca="1" si="1"/>
        <v>0</v>
      </c>
      <c r="I22" s="86">
        <f t="shared" ca="1" si="1"/>
        <v>0</v>
      </c>
      <c r="J22" s="86">
        <f t="shared" ca="1" si="1"/>
        <v>0</v>
      </c>
      <c r="K22" s="86">
        <f t="shared" ca="1" si="1"/>
        <v>0</v>
      </c>
      <c r="L22" s="86">
        <f t="shared" ca="1" si="1"/>
        <v>0</v>
      </c>
      <c r="M22" s="86">
        <f t="shared" ca="1" si="1"/>
        <v>0</v>
      </c>
      <c r="N22" s="86">
        <f t="shared" ca="1" si="1"/>
        <v>0</v>
      </c>
      <c r="O22" s="86">
        <f t="shared" ca="1" si="1"/>
        <v>0</v>
      </c>
      <c r="P22" s="86">
        <f t="shared" ca="1" si="1"/>
        <v>0</v>
      </c>
      <c r="Q22" s="86">
        <f t="shared" ca="1" si="1"/>
        <v>0</v>
      </c>
      <c r="R22" s="86">
        <f t="shared" ca="1" si="1"/>
        <v>0</v>
      </c>
      <c r="S22" s="86">
        <f t="shared" ca="1" si="1"/>
        <v>0</v>
      </c>
      <c r="T22" s="86">
        <f t="shared" ca="1" si="1"/>
        <v>0</v>
      </c>
      <c r="U22" s="722"/>
      <c r="V22" s="723"/>
      <c r="W22" s="723"/>
      <c r="X22" s="723"/>
      <c r="Y22" s="723"/>
      <c r="Z22" s="723"/>
      <c r="AA22" s="723"/>
      <c r="AB22" s="723"/>
      <c r="AC22" s="723"/>
      <c r="AD22" s="724"/>
      <c r="AE22" s="25"/>
    </row>
    <row r="23" spans="2:31" ht="18.600000000000001" customHeight="1" x14ac:dyDescent="0.3">
      <c r="B23" s="22"/>
      <c r="C23" s="768" t="s">
        <v>40</v>
      </c>
      <c r="D23" s="768"/>
      <c r="E23" s="768"/>
      <c r="F23" s="87">
        <f ca="1">F21-F22</f>
        <v>0</v>
      </c>
      <c r="G23" s="87">
        <f t="shared" ref="G23:T23" ca="1" si="2">G21-G22</f>
        <v>0</v>
      </c>
      <c r="H23" s="87">
        <f t="shared" ca="1" si="2"/>
        <v>0</v>
      </c>
      <c r="I23" s="87">
        <f t="shared" ca="1" si="2"/>
        <v>0</v>
      </c>
      <c r="J23" s="87">
        <f t="shared" ca="1" si="2"/>
        <v>0</v>
      </c>
      <c r="K23" s="87">
        <f t="shared" ca="1" si="2"/>
        <v>0</v>
      </c>
      <c r="L23" s="87">
        <f t="shared" ca="1" si="2"/>
        <v>0</v>
      </c>
      <c r="M23" s="87">
        <f t="shared" ca="1" si="2"/>
        <v>0</v>
      </c>
      <c r="N23" s="87">
        <f t="shared" ca="1" si="2"/>
        <v>0</v>
      </c>
      <c r="O23" s="87">
        <f t="shared" ca="1" si="2"/>
        <v>0</v>
      </c>
      <c r="P23" s="87">
        <f t="shared" ca="1" si="2"/>
        <v>0</v>
      </c>
      <c r="Q23" s="87">
        <f t="shared" ca="1" si="2"/>
        <v>0</v>
      </c>
      <c r="R23" s="87">
        <f t="shared" ca="1" si="2"/>
        <v>0</v>
      </c>
      <c r="S23" s="87">
        <f t="shared" ca="1" si="2"/>
        <v>0</v>
      </c>
      <c r="T23" s="87">
        <f t="shared" ca="1" si="2"/>
        <v>0</v>
      </c>
      <c r="U23" s="722"/>
      <c r="V23" s="723"/>
      <c r="W23" s="723"/>
      <c r="X23" s="723"/>
      <c r="Y23" s="723"/>
      <c r="Z23" s="723"/>
      <c r="AA23" s="723"/>
      <c r="AB23" s="723"/>
      <c r="AC23" s="723"/>
      <c r="AD23" s="724"/>
      <c r="AE23" s="25"/>
    </row>
    <row r="24" spans="2:31" ht="18.600000000000001" customHeight="1" x14ac:dyDescent="0.3">
      <c r="B24" s="22"/>
      <c r="C24" s="769" t="s">
        <v>115</v>
      </c>
      <c r="D24" s="769"/>
      <c r="E24" s="769"/>
      <c r="F24" s="298" t="str">
        <f t="shared" ref="F24:T24" ca="1" si="3">IFERROR(F23/F21,"")</f>
        <v/>
      </c>
      <c r="G24" s="298" t="str">
        <f t="shared" ca="1" si="3"/>
        <v/>
      </c>
      <c r="H24" s="298" t="str">
        <f t="shared" ca="1" si="3"/>
        <v/>
      </c>
      <c r="I24" s="298" t="str">
        <f t="shared" ca="1" si="3"/>
        <v/>
      </c>
      <c r="J24" s="298" t="str">
        <f t="shared" ca="1" si="3"/>
        <v/>
      </c>
      <c r="K24" s="298" t="str">
        <f t="shared" ca="1" si="3"/>
        <v/>
      </c>
      <c r="L24" s="298" t="str">
        <f t="shared" ca="1" si="3"/>
        <v/>
      </c>
      <c r="M24" s="298" t="str">
        <f t="shared" ca="1" si="3"/>
        <v/>
      </c>
      <c r="N24" s="298" t="str">
        <f t="shared" ca="1" si="3"/>
        <v/>
      </c>
      <c r="O24" s="298" t="str">
        <f t="shared" ca="1" si="3"/>
        <v/>
      </c>
      <c r="P24" s="298" t="str">
        <f t="shared" ca="1" si="3"/>
        <v/>
      </c>
      <c r="Q24" s="298" t="str">
        <f t="shared" ca="1" si="3"/>
        <v/>
      </c>
      <c r="R24" s="298" t="str">
        <f t="shared" ca="1" si="3"/>
        <v/>
      </c>
      <c r="S24" s="298" t="str">
        <f t="shared" ca="1" si="3"/>
        <v/>
      </c>
      <c r="T24" s="298" t="str">
        <f t="shared" ca="1" si="3"/>
        <v/>
      </c>
      <c r="U24" s="725"/>
      <c r="V24" s="726"/>
      <c r="W24" s="726"/>
      <c r="X24" s="726"/>
      <c r="Y24" s="726"/>
      <c r="Z24" s="726"/>
      <c r="AA24" s="726"/>
      <c r="AB24" s="726"/>
      <c r="AC24" s="726"/>
      <c r="AD24" s="727"/>
      <c r="AE24" s="21"/>
    </row>
    <row r="25" spans="2:31" x14ac:dyDescent="0.3">
      <c r="B25" s="22"/>
      <c r="AE25" s="21"/>
    </row>
    <row r="26" spans="2:31" ht="24" customHeight="1" x14ac:dyDescent="0.3">
      <c r="B26" s="22"/>
      <c r="C26" s="510" t="s">
        <v>114</v>
      </c>
      <c r="D26" s="511"/>
      <c r="E26" s="511"/>
      <c r="F26" s="511"/>
      <c r="G26" s="511"/>
      <c r="H26" s="511"/>
      <c r="I26" s="511"/>
      <c r="J26" s="511"/>
      <c r="K26" s="511"/>
      <c r="L26" s="511"/>
      <c r="M26" s="511"/>
      <c r="N26" s="511"/>
      <c r="O26" s="511"/>
      <c r="P26" s="511"/>
      <c r="Q26" s="511"/>
      <c r="R26" s="511"/>
      <c r="S26" s="511"/>
      <c r="T26" s="511"/>
      <c r="U26" s="511"/>
      <c r="V26" s="511"/>
      <c r="W26" s="511"/>
      <c r="X26" s="511"/>
      <c r="Y26" s="511"/>
      <c r="Z26" s="511"/>
      <c r="AA26" s="511"/>
      <c r="AB26" s="511"/>
      <c r="AC26" s="511"/>
      <c r="AD26" s="512"/>
      <c r="AE26" s="21"/>
    </row>
    <row r="27" spans="2:31" ht="18.600000000000001" customHeight="1" x14ac:dyDescent="0.3">
      <c r="B27" s="22"/>
      <c r="C27" s="717" t="s">
        <v>49</v>
      </c>
      <c r="D27" s="718"/>
      <c r="E27" s="731"/>
      <c r="F27" s="717" t="str">
        <f>IF(MONTH($D$15)&gt;=10,(YEAR($D$15)-2)&amp;"/"&amp;(YEAR($D$15)-1),(YEAR($D$15)-3)&amp;"/"&amp;(YEAR($D$15)-2))</f>
        <v>2022/2023</v>
      </c>
      <c r="G27" s="718"/>
      <c r="H27" s="731"/>
      <c r="I27" s="735" t="str">
        <f>IF(MONTH($D$15)&gt;=10,(YEAR($D$15)-1)&amp;"/"&amp;YEAR($D$15),(YEAR($D$15)-2)&amp;"/"&amp;(YEAR($D$15)-1))</f>
        <v>2023/2024</v>
      </c>
      <c r="J27" s="736"/>
      <c r="K27" s="737"/>
      <c r="L27" s="735" t="str">
        <f>IF(MONTH($D$15)&gt;=10,YEAR($D$15)&amp;"/"&amp;YEAR($D$15)+1,YEAR($D$15)-1&amp;"/"&amp;YEAR($D$15))</f>
        <v>2024/2025</v>
      </c>
      <c r="M27" s="736"/>
      <c r="N27" s="736"/>
      <c r="O27" s="735" t="str">
        <f>IF(MONTH($D$15)&gt;=10,(YEAR($D$15)+1)&amp;"/"&amp;(YEAR($D$15)+2),YEAR($D$15)&amp;"/"&amp;(YEAR($D$15)+1))</f>
        <v>2025/2026</v>
      </c>
      <c r="P27" s="736"/>
      <c r="Q27" s="737"/>
      <c r="R27" s="735" t="str">
        <f>IF(MONTH($D$15)&gt;=10,(YEAR($D$15)+2)&amp;"/"&amp;(YEAR($D$15)+3),(YEAR($D$15)+1)&amp;"/"&amp;(YEAR($D$15)+2))</f>
        <v>2026/2027</v>
      </c>
      <c r="S27" s="736"/>
      <c r="T27" s="737"/>
      <c r="U27" s="736" t="s">
        <v>47</v>
      </c>
      <c r="V27" s="736"/>
      <c r="W27" s="736"/>
      <c r="X27" s="736"/>
      <c r="Y27" s="736"/>
      <c r="Z27" s="736"/>
      <c r="AA27" s="736"/>
      <c r="AB27" s="736"/>
      <c r="AC27" s="736"/>
      <c r="AD27" s="737"/>
      <c r="AE27" s="21"/>
    </row>
    <row r="28" spans="2:31" ht="18.600000000000001" customHeight="1" x14ac:dyDescent="0.3">
      <c r="B28" s="22"/>
      <c r="C28" s="732"/>
      <c r="D28" s="733"/>
      <c r="E28" s="734"/>
      <c r="F28" s="293" t="s">
        <v>287</v>
      </c>
      <c r="G28" s="293" t="s">
        <v>288</v>
      </c>
      <c r="H28" s="293" t="s">
        <v>289</v>
      </c>
      <c r="I28" s="299" t="s">
        <v>287</v>
      </c>
      <c r="J28" s="299" t="s">
        <v>288</v>
      </c>
      <c r="K28" s="299" t="s">
        <v>289</v>
      </c>
      <c r="L28" s="295" t="s">
        <v>287</v>
      </c>
      <c r="M28" s="296" t="s">
        <v>288</v>
      </c>
      <c r="N28" s="296" t="s">
        <v>289</v>
      </c>
      <c r="O28" s="295" t="s">
        <v>287</v>
      </c>
      <c r="P28" s="296" t="s">
        <v>288</v>
      </c>
      <c r="Q28" s="297" t="s">
        <v>289</v>
      </c>
      <c r="R28" s="295" t="s">
        <v>287</v>
      </c>
      <c r="S28" s="296" t="s">
        <v>288</v>
      </c>
      <c r="T28" s="297" t="s">
        <v>289</v>
      </c>
      <c r="U28" s="738"/>
      <c r="V28" s="738"/>
      <c r="W28" s="738"/>
      <c r="X28" s="738"/>
      <c r="Y28" s="738"/>
      <c r="Z28" s="738"/>
      <c r="AA28" s="738"/>
      <c r="AB28" s="738"/>
      <c r="AC28" s="738"/>
      <c r="AD28" s="739"/>
      <c r="AE28" s="21"/>
    </row>
    <row r="29" spans="2:31" ht="18.600000000000001" customHeight="1" x14ac:dyDescent="0.3">
      <c r="B29" s="22"/>
      <c r="C29" s="754" t="s">
        <v>38</v>
      </c>
      <c r="D29" s="754"/>
      <c r="E29" s="754"/>
      <c r="F29" s="86">
        <f ca="1">SUMIF($D$37:$I$57,C29,$J$37:$J$57)+SUMIF($D$62:$I$82,C29,$J$62:$J$82)+SUMIF($D$87:$I$107,C29,$J$87:$J$107)+SUMIF($D$112:$I$132,C29,$J$112:$J$132)+SUMIF($D$137:$I$157,C29,$J$137:$J$157)+SUMIF($D$162:$I$182,C29,$J$162:$J$182)+SUMIF($D$187:$I$207,C29,$J$187:$J$207)+SUMIF($D$212:$I$232,C29,$J$212:$J$232)+SUMIF($D$237:$I$257,C29,$J$237:$J$257)+SUMIF($D$262:$I$282,C29,$J$262:$J$282)+SUMIF($D$287:$I$307,C29,$J$287:$J$307)+SUMIF($D$312:$I$332,C29,$J$312:$J$332)+SUMIF($D$337:$I$357,C29,$J$337:$J$357)+SUMIF($D$362:$I$382,C29,$J$362:$J$382)+SUMIF($D$387:$I$407,C29,$J$387:$J$407)+SUMIF($D$412:$I$432,C29,$J$412:$J$432)+SUMIF($D$437:$I$457,C29,$J$437:$J$457)+SUMIF($D$462:$I$482,C29,$J$462:$J$482)+SUMIF($D$487:$I$507,C29,$J$487:$J$507)+SUMIF($D$512:$I$532,C29,$J$512:$J$532)+SUMIF($D$537:$I$557,C29,$J$537:$J$557)+SUMIF($D$562:$I$582,C29,$J$562:$J$582)+SUMIF($D$587:$I$607,C29,$J$587:$J$607)+SUMIF($D$612:$I$632,C29,$J$612:$J$632)+SUMIF($D$637:$I$657,C29,$J$637:$J$657)+SUMIF($D$662:$I$682,C29,$J$662:$J$682)+SUMIF($D$687:$I$707,C29,$J$687:$J$707)+SUMIF($D$712:$I$732,C29,$J$712:$J$732)+SUMIF($D$737:$I$757,C29,$J$737:$J$757)+SUMIF($D$762:$I$782,C29,$J$762:$J$782)</f>
        <v>0</v>
      </c>
      <c r="G29" s="86">
        <f ca="1">SUMIF($D$37:$I$57,C29,$K$37:$K$57)+SUMIF($D$62:$I$82,C29,$K$62:$K$82)+SUMIF($D$87:$I$107,C29,$K$87:$K$107)+SUMIF($D$112:$I$132,C29,$K$112:$K$132)+SUMIF($D$137:$I$157,C29,$K$137:$K$157)+SUMIF($D$162:$I$182,C29,$K$162:$K$182)+SUMIF($D$187:$I$207,C29,$K$187:$K$207)+SUMIF($D$212:$I$232,C29,$K$212:$K$232)+SUMIF($D$237:$I$257,C29,$K$237:$K$257)+SUMIF($D$262:$I$282,C29,$K$262:$K$282)+SUMIF($D$287:$I$307,C29,$K$287:$K$307)+SUMIF($D$312:$I$332,C29,$K$312:$K$332)+SUMIF($D$337:$I$357,C29,$K$337:$K$357)+SUMIF($D$362:$I$382,C29,$K$362:$K$382)+SUMIF($D$387:$I$407,C29,$K$387:$K$407)+SUMIF($D$412:$I$432,C29,$K$412:$K$432)+SUMIF($D$437:$I$457,C29,$K$437:$K$457)+SUMIF($D$462:$I$482,C29,$K$462:$K$482)+SUMIF($D$487:$I$507,C29,$K$487:$K$507)+SUMIF($D$512:$I$532,C29,$K$512:$K$532)+SUMIF($D$537:$I$557,C29,$K$537:$K$557)+SUMIF($D$562:$I$582,C29,$K$562:$K$582)+SUMIF($D$587:$I$607,C29,$K$587:$K$607)+SUMIF($D$612:$I$632,C29,$K$612:$K$632)+SUMIF($D$637:$I$657,C29,$K$637:$K$657)+SUMIF($D$662:$I$682,C29,$K$662:$K$682)+SUMIF($D$687:$I$707,C29,$K$687:$K$707)+SUMIF($D$712:$I$732,C29,$K$712:$K$732)+SUMIF($D$737:$I$757,C29,$K$737:$K$757)+SUMIF($D$762:$I$782,C29,$K$762:$K$782)</f>
        <v>0</v>
      </c>
      <c r="H29" s="86">
        <f ca="1">SUMIF($D$37:$I$57,C29,$L$37:$L$57)+SUMIF($D$62:$I$82,C29,$L$62:$L$82)+SUMIF($D$87:$I$107,C29,$L$87:$L$107)+SUMIF($D$112:$I$132,C29,$L$112:$L$132)+SUMIF($D$137:$I$157,C29,$L$137:$L$157)+SUMIF($D$162:$I$182,C29,$L$162:$L$182)+SUMIF($D$187:$I$207,C29,$L$187:$L$207)+SUMIF($D$212:$I$232,C29,$L$212:$L$232)+SUMIF($D$237:$I$257,C29,$L$237:$L$257)+SUMIF($D$262:$I$282,C29,$L$262:$L$282)+SUMIF($D$287:$I$307,C29,$L$287:$L$307)+SUMIF($D$312:$I$332,C29,$L$312:$L$332)+SUMIF($D$337:$I$357,C29,$L$337:$L$357)+SUMIF($D$362:$I$382,C29,$L$362:$L$382)+SUMIF($D$387:$I$407,C29,$L$387:$L$407)+SUMIF($D$412:$I$432,C29,$L$412:$L$432)+SUMIF($D$437:$I$457,C29,$L$437:$L$457)+SUMIF($D$462:$I$482,C29,$L$462:$L$482)+SUMIF($D$487:$I$507,C29,$L$487:$L$507)+SUMIF($D$512:$I$532,C29,$L$512:$L$532)+SUMIF($D$537:$I$557,C29,$L$537:$L$557)+SUMIF($D$562:$I$582,C29,$L$562:$L$582)+SUMIF($D$587:$I$607,C29,$L$587:$L$607)+SUMIF($D$612:$I$632,C29,$L$612:$L$632)+SUMIF($D$637:$I$657,C29,$L$637:$L$657)+SUMIF($D$662:$I$682,C29,$L$662:$L$682)+SUMIF($D$687:$I$707,C29,$L$687:$L$707)+SUMIF($D$712:$I$732,C29,$L$712:$L$732)+SUMIF($D$737:$I$757,C29,$L$737:$L$757)+SUMIF($D$762:$I$782,C29,$L$762:$L$782)</f>
        <v>0</v>
      </c>
      <c r="I29" s="86">
        <f ca="1">SUMIF($D$37:$I$57,C29,$M$37:$M$57)+SUMIF($D$62:$I$82,C29,$M$62:$M$82)+SUMIF($D$87:$I$107,C29,$M$87:$M$107)+SUMIF($D$112:$I$132,C29,$M$112:$M$132)+SUMIF($D$137:$I$157,C29,$M$137:$M$157)+SUMIF($D$162:$I$182,C29,$M$162:$M$182)+SUMIF($D$187:$I$207,C29,$M$187:$M$207)+SUMIF($D$212:$I$232,C29,$M$212:$M$232)+SUMIF($D$237:$I$257,C29,$M$237:$M$257)+SUMIF($D$262:$I$282,C29,$M$262:$M$282)+SUMIF($D$287:$I$307,C29,$M$287:$M$307)+SUMIF($D$312:$I$332,C29,$M$312:$M$332)+SUMIF($D$337:$I$357,C29,$M$337:$M$357)+SUMIF($D$362:$I$382,C29,$M$362:$M$382)+SUMIF($D$387:$I$407,C29,$M$387:$M$407)+SUMIF($D$412:$I$432,C29,$M$412:$M$432)+SUMIF($D$437:$I$457,C29,$M$437:$M$457)+SUMIF($D$462:$I$482,C29,$M$462:$M$482)+SUMIF($D$487:$I$507,C29,$M$487:$M$507)+SUMIF($D$512:$I$532,C29,$M$512:$M$532)+SUMIF($D$537:$I$557,C29,$M$537:$M$557)+SUMIF($D$562:$I$582,C29,$M$562:$M$582)+SUMIF($D$587:$I$607,C29,$M$587:$M$607)+SUMIF($D$612:$I$632,C29,$M$612:$M$632)+SUMIF($D$637:$I$657,C29,$M$637:$M$657)+SUMIF($D$662:$I$682,C29,$M$662:$M$682)+SUMIF($D$687:$I$707,C29,$M$687:$M$707)+SUMIF($D$712:$I$732,C29,$M$712:$M$732)+SUMIF($D$737:$I$757,C29,$M$737:$M$757)+SUMIF($D$762:$I$782,C29,$M$762:$M$782)</f>
        <v>0</v>
      </c>
      <c r="J29" s="86">
        <f ca="1">SUMIF($D$37:$I$57,C29,$N$37:$N$57)+SUMIF($D$62:$I$82,C29,$N$62:$N$82)+SUMIF($D$87:$I$107,C29,$N$87:$N$107)+SUMIF($D$112:$I$132,C29,$N$112:$N$132)+SUMIF($D$137:$I$157,C29,$N$137:$N$157)+SUMIF($D$162:$I$182,C29,$N$162:$N$182)+SUMIF($D$187:$I$207,C29,$N$187:$N$207)+SUMIF($D$212:$I$232,C29,$N$212:$N$232)+SUMIF($D$237:$I$257,C29,$N$237:$N$257)+SUMIF($D$262:$I$282,C29,$N$262:$N$282)+SUMIF($D$287:$I$307,C29,$N$287:$N$307)+SUMIF($D$312:$I$332,C29,$N$312:$N$332)+SUMIF($D$337:$I$357,C29,$N$337:$N$357)+SUMIF($D$362:$I$382,C29,$N$362:$N$382)+SUMIF($D$387:$I$407,C29,$N$387:$N$407)+SUMIF($D$412:$I$432,C29,$N$412:$N$432)+SUMIF($D$437:$I$457,C29,$N$437:$N$457)+SUMIF($D$462:$I$482,$C$29,N462:N482)+SUMIF($D$487:$I$507,$C$29,N487:N507)+SUMIF($D$512:$I$532,$C$29,N512:N532)+SUMIF($D$537:$I$557,C29,$N$537:$N$557)+SUMIF($D$562:$I$582,C29,$N$562:$N$582)+SUMIF($D$587:$I$607,C29,$N$587:$N$607)+SUMIF($D$612:$I$632,C29,$N$612:$N$632)+SUMIF($D$637:$I$657,C29,$N$637:$N$657)+SUMIF($D$662:$I$682,C29,$N$662:$N$682)+SUMIF($D$687:$I$707,C29,$N$687:$N$707)+SUMIF($D$712:$I$732,C29,$N$712:$N$732)+SUMIF($D$737:$I$757,C29,$N$737:$N$757)+SUMIF($D$762:$I$782,C29,$N$762:$N$782)</f>
        <v>0</v>
      </c>
      <c r="K29" s="86">
        <f ca="1">SUMIF($D$37:$I$57,C29,$O$37:$O$57)+SUMIF($D$62:$I$82,C29,$O$62:$O$82)+SUMIF($D$87:$I$107,C29,$O$87:$O$107)+SUMIF($D$112:$I$132,C29,$O$112:$O$132)+SUMIF($D$137:$I$157,C29,$O$137:$O$157)+SUMIF($D$162:$I$182,C29,$O$162:$O$182)+SUMIF($D$187:$I$207,C29,$O$187:$O$207)+SUMIF($D$212:$I$232,C29,$O$212:$O$232)+SUMIF($D$237:$I$257,C29,$O$237:$O$257)+SUMIF($D$262:$I$282,C29,$O$262:$O$282)+SUMIF($D$287:$I$307,C29,$O$287:$O$307)+SUMIF($D$312:$I$332,C29,$O$312:$O$332)+SUMIF($D$337:$I$357,C29,$O$337:$O$357)+SUMIF($D$362:$I$382,C29,$O$362:$O$382)+SUMIF($D$387:$I$407,C29,$O$387:$O$407)+SUMIF($D$412:$I$432,C29,$O$412:$O$432)+SUMIF($D$437:$I$457,C29,$O$437:$O$457)+SUMIF($D$462:$I$482,C29,$O$462:$O$482)+SUMIF($D$487:$I$507,C29,$O$487:$O$507)+SUMIF($D$512:$I$532,C29,$O$512:$O$532)+SUMIF($D$537:$I$557,C29,$O$537:$O$557)+SUMIF($D$562:$I$582,C29,$O$562:$O$582)+SUMIF($D$587:$I$607,C29,$O$587:$O$607)+SUMIF($D$612:$I$632,C29,$O$612:$O$632)+SUMIF($D$637:$I$657,C29,$O$637:$O$657)+SUMIF($D$662:$I$682,C29,$O$662:$O$682)+SUMIF($D$687:$I$707,C29,$O$687:$O$707)+SUMIF($D$712:$I$732,C29,$O$712:$O$732)+SUMIF($D$737:$I$757,C29,$O$737:$O$757)+SUMIF($D$762:$I$782,C29,$O$762:$O$782)</f>
        <v>0</v>
      </c>
      <c r="L29" s="86">
        <f ca="1">SUMIF($D$37:$I$57,C29,$P$37:$P$57)+SUMIF($D$62:$I$82,C29,$P$62:$P$82)+SUMIF($D$87:$I$107,C29,$P$87:$P$107)+SUMIF($D$112:$I$132,C29,$P$112:$P$132)+SUMIF($D$137:$I$157,C29,$P$137:$P$157)+SUMIF($D$162:$I$182,C29,$P$162:$P$182)+SUMIF($D$187:$I$207,C29,$P$187:$P$207)+SUMIF($D$212:$I$232,C29,$P$212:$P$232)+SUMIF($D$237:$I$257,C29,$P$237:$P$257)+SUMIF($D$262:$I$282,C29,$P$262:$P$282)+SUMIF($D$287:$I$307,C29,$P$287:$P$307)+SUMIF($D$312:$I$332,C29,$P$312:$P$332)+SUMIF($D$337:$I$357,C29,$P$337:$P$357)+SUMIF($D$362:$I$382,C29,$P$362:$P$382)+SUMIF($D$387:$I$407,C29,$P$387:$P$407)+SUMIF($D$412:$I$432,C29,$P$412:$P$432)+SUMIF($D$437:$I$457,C29,$P$437:$P$457)+SUMIF($D$462:$I$482,C29,$P$462:$P$482)+SUMIF($D$487:$I$507,C29,$P$487:$P$507)+SUMIF($D$512:$I$532,C29,$P$512:$P$532)+SUMIF($D$537:$I$557,C29,$P$537:$P$557)+SUMIF($D$562:$I$582,C29,$P$562:$P$582)+SUMIF($D$587:$I$607,C29,$P$587:$P$607)+SUMIF($D$612:$I$632,C29,$P$612:$P$632)+SUMIF($D$637:$I$657,C29,$P$637:$P$657)+SUMIF($D$662:$I$682,C29,$P$662:$P$682)+SUMIF($D$687:$I$707,C29,$P$687:$P$707)+SUMIF($D$712:$I$732,C29,$P$712:$P$732)+SUMIF($D$737:$I$757,C29,$P$737:$P$757)+SUMIF($D$762:$I$782,C29,$P$762:$P$782)</f>
        <v>0</v>
      </c>
      <c r="M29" s="86">
        <f ca="1">SUMIF($D$37:$I$57,C29,$Q$37:$Q$57)+SUMIF($D$62:$I$82,C29,$Q$62:$Q$82)+SUMIF($D$87:$I$107,C29,$Q$87:$Q$107)+SUMIF($D$112:$I$132,C29,$Q$112:$Q$132)+SUMIF($D$137:$I$157,C29,$Q$137:$Q$157)+SUMIF($D$162:$I$182,C29,$Q$162:$Q$182)+SUMIF($D$187:$I$207,C29,$Q$187:$Q$207)+SUMIF($D$212:$I$232,C29,$Q$212:$Q$232)+SUMIF($D$237:$I$257,C29,$Q$237:$Q$257)+SUMIF($D$262:$I$282,C29,$Q$262:$Q$282)+SUMIF($D$287:$I$307,C29,$Q$287:$Q$307)+SUMIF($D$312:$I$332,C29,$Q$312:$Q$332)+SUMIF($D$337:$I$357,C29,$Q$337:$Q$357)+SUMIF($D$362:$I$382,C29,$Q$362:$Q$382)+SUMIF($D$387:$I$407,C29,$Q$387:$Q$407)+SUMIF($D$412:$I$432,C29,$Q$412:$Q$432)+SUMIF($D$437:$I$457,C29,$Q$437:$Q$457)+SUMIF($D$462:$I$482,C29,$Q$462:$Q$482)+SUMIF($D$487:$I$507,C29,$Q$487:$Q$507)+SUMIF($D$512:$I$532,C29,$Q$512:$Q$532)+SUMIF($D$537:$I$557,C29,$Q$537:$Q$557)+SUMIF($D$562:$I$582,C29,$Q$562:$Q$582)+SUMIF($D$587:$I$607,C29,$Q$587:$Q$607)+SUMIF($D$612:$I$632,C29,$Q$612:$Q$632)+SUMIF($D$637:$I$657,C29,$Q$637:$Q$657)+SUMIF($D$662:$I$682,C29,$Q$662:$Q$682)+SUMIF($D$687:$I$707,C29,$Q$687:$Q$707)+SUMIF($D$712:$I$732,C29,$Q$712:$Q$732)+SUMIF($D$737:$I$757,C29,$Q$737:$Q$757)+SUMIF($D$762:$I$782,C29,$Q$762:$Q$782)</f>
        <v>0</v>
      </c>
      <c r="N29" s="86">
        <f ca="1">SUMIF($D$37:$I$57,C29,$R$37:$R$57)+SUMIF($D$62:$I$82,C29,$R$62:$R$82)+SUMIF($D$87:$I$107,C29,$R$87:$R$107)+SUMIF($D$112:$I$132,C29,$R$112:$R$132)+SUMIF($D$137:$I$157,C29,$R$137:$R$157)+SUMIF($D$162:$I$182,C29,$R$162:$R$182)+SUMIF($D$187:$I$207,C29,$R$187:$R$207)+SUMIF($D$212:$I$232,C29,$R$212:$R$232)+SUMIF($D$237:$I$257,C29,$R$237:$R$257)+SUMIF($D$262:$I$282,C29,$R$262:$R$282)+SUMIF($D$287:$I$307,C29,$R$287:$R$307)+SUMIF($D$312:$I$332,C29,$R$312:$R$332)+SUMIF($D$337:$I$357,C29,$R$337:$R$357)+SUMIF($D$362:$I$382,C29,$R$362:$R$382)+SUMIF($D$387:$I$407,C29,$R$387:$R$407)+SUMIF($D$412:$I$432,C29,$R$412:$R$432)+SUMIF($D$437:$I$457,C29,$R$437:$R$457)+SUMIF($D$462:$I$482,C29,$R$462:$R$482)+SUMIF($D$487:$I$507,C29,$R$487:$R$507)+SUMIF($D$512:$I$532,C29,$R$512:$R$532)+SUMIF($D$537:$I$557,C29,$R$537:$R$557)+SUMIF($D$562:$I$582,C29,$R$562:$R$582)+SUMIF($D$587:$I$607,C29,$R$587:$R$607)+SUMIF($D$612:$I$632,C29,$R$612:$R$632)+SUMIF($D$637:$I$657,C29,$R$637:$R$657)+SUMIF($D$662:$I$682,C29,$R$662:$R$682)+SUMIF($D$687:$I$707,C29,$R$687:$R$707)+SUMIF($D$712:$I$732,C29,$R$712:$R$732)+SUMIF($D$737:$I$757,C29,$R$737:$R$757)+SUMIF($D$762:$I$782,C29,$R$762:$R$782)</f>
        <v>0</v>
      </c>
      <c r="O29" s="86">
        <f ca="1">SUMIF($D$37:$I$57,C29,$S$37:$S$57)+SUMIF($D$62:$I$82,C29,$S$62:$S$82)+SUMIF($D$87:$I$107,C29,$S$87:$S$107)+SUMIF($D$112:$I$132,C29,$S$112:$S$132)+SUMIF($D$137:$I$157,C29,$S$137:$S$157)+SUMIF($D$162:$I$182,C29,$S$162:$S$182)+SUMIF($D$187:$I$207,C29,$S$187:$S$207)+SUMIF($D$212:$I$232,C29,$S$212:$S$232)+SUMIF($D$237:$I$257,C29,$S$237:$S$257)+SUMIF($D$262:$I$282,C29,$S$262:$S$282)+SUMIF($D$287:$I$307,C29,$S$287:$S$307)+SUMIF($D$312:$I$332,C29,$S$312:$S$332)+SUMIF($D$337:$I$357,C29,$S$337:$S$357)+SUMIF($D$362:$I$382,C29,$S$362:$S$382)+SUMIF($D$387:$I$407,C29,$S$387:$S$407)+SUMIF($D$412:$I$432,C29,$S$412:$S$432)+SUMIF($D$437:$I$457,C29,$S$437:$S$457)+SUMIF($D$462:$I$482,C29,$S$462:$S$482)+SUMIF($D$487:$I$507,C29,$S$487:$S$507)+SUMIF($D$512:$I$532,C29,$S$512:$S$532)+SUMIF($D$537:$I$557,C29,$S$537:$S$557)+SUMIF($D$562:$I$582,C29,$S$562:$S$582)+SUMIF($D$587:$I$607,C29,$S$587:$S$607)+SUMIF($D$612:$I$632,C29,$S$612:$S$632)+SUMIF($D$637:$I$657,C29,$S$637:$S$657)+SUMIF($D$662:$I$682,C29,$S$662:$S$682)+SUMIF($D$687:$I$707,C29,$S$687:$S$707)+SUMIF($D$712:$I$732,C29,$S$712:$S$732)+SUMIF($D$737:$I$757,C29,$S$737:$S$757)+SUMIF($D$762:$I$782,C29,$S$762:$S$782)</f>
        <v>0</v>
      </c>
      <c r="P29" s="86">
        <f ca="1">SUMIF($D$37:$I$57,C29,$T$37:$T$57)+SUMIF($D$62:$I$82,C29,$T$62:$T$82)+SUMIF($D$87:$I$107,C29,$T$87:$T$107)+SUMIF($D$112:$I$132,C29,$T$112:$T$132)+SUMIF($D$137:$I$157,C29,$T$137:$T$157)+SUMIF($D$162:$I$182,C29,$T$162:$T$182)+SUMIF($D$187:$I$207,C29,$T$187:$T$207)+SUMIF($D$212:$I$232,C29,$T$212:$T$232)+SUMIF($D$237:$I$257,C29,$T$237:$T$257)+SUMIF($D$262:$I$282,C29,$T$262:$T$282)+SUMIF($D$287:$I$307,C29,$T$287:$T$307)+SUMIF($D$312:$I$332,C29,$T$312:$T$332)+SUMIF($D$337:$I$357,C29,$T$337:$T$357)+SUMIF($D$362:$I$382,C29,$T$362:$T$382)+SUMIF($D$387:$I$407,C29,$T$387:$T$407)+SUMIF($D$412:$I$432,C29,$T$412:$T$432)+SUMIF($D$437:$I$457,C29,$T$437:$T$457)+SUMIF($D$462:$I$482,C29,$T$462:$T$482)+SUMIF($D$487:$I$507,C29,$T$487:$T$507)+SUMIF($D$512:$I$532,C29,$T$512:$T$532)+SUMIF($D$537:$I$557,C29,$T$537:$T$557)+SUMIF($D$562:$I$582,C29,$T$562:$T$582)+SUMIF($D$587:$I$607,C29,$T$587:$T$607)+SUMIF($D$612:$I$632,C29,$T$612:$T$632)+SUMIF($D$637:$I$657,C29,$T$637:$T$657)+SUMIF($D$662:$I$682,C29,$T$662:$T$682)+SUMIF($D$687:$I$707,C29,$T$687:$T$707)+SUMIF($D$712:$I$732,C29,$T$712:$T$732)+SUMIF($D$737:$I$757,C29,$T$737:$T$757)+SUMIF($D$762:$I$782,C29,$T$762:$T$782)</f>
        <v>0</v>
      </c>
      <c r="Q29" s="86">
        <f ca="1">SUMIF($D$37:$I$57,C29,$U$37:$U$57)+SUMIF($D$62:$I$82,C29,$U$62:$U$82)+SUMIF($D$87:$I$107,C29,$U$87:$U$107)+SUMIF($D$112:$I$132,C29,$U$112:$U$132)+SUMIF($D$137:$I$157,C29,$U$137:$U$157)+SUMIF($D$162:$I$182,C29,$U$162:$U$182)+SUMIF($D$187:$I$207,C29,$U$187:$U$207)+SUMIF($D$212:$I$232,C29,$U$212:$U$232)+SUMIF($D$237:$I$257,C29,$U$237:$U$257)+SUMIF($D$262:$I$282,C29,$U$262:$U$282)+SUMIF($D$287:$I$307,C29,$U$287:$U$307)+SUMIF($D$312:$I$332,C29,$U$312:$U$332)+SUMIF($D$337:$I$357,C29,$U$337:$U$357)+SUMIF($D$362:$I$382,C29,$U$362:$U$382)+SUMIF($D$387:$I$407,C29,$U$387:$U$407)+SUMIF($D$412:$I$432,C29,$U$412:$U$432)+SUMIF($D$437:$I$457,C29,$U$437:$U$457)+SUMIF($D$462:$I$482,C29,$U$462:$U$482)+SUMIF($D$487:$I$507,C29,$U$487:$U$507)+SUMIF($D$512:$I$532,C29,$U$512:$U$532)+SUMIF($D$537:$I$557,C29,$U$537:$U$557)+SUMIF($D$562:$I$582,C29,$U$562:$U$582)+SUMIF($D$587:$I$607,C29,$U$587:$U$607)+SUMIF($D$612:$I$632,C29,$U$612:$U$632)+SUMIF($D$637:$I$657,C29,$U$637:$U$657)+SUMIF($D$662:$I$682,C29,$U$662:$U$682)+SUMIF($D$687:$I$707,C29,$U$687:$U$707)+SUMIF($D$712:$I$732,C29,$U$712:$U$732)+SUMIF($D$737:$I$757,C29,$U$737:$U$757)+SUMIF($D$762:$I$782,C29,$U$762:$U$782)</f>
        <v>0</v>
      </c>
      <c r="R29" s="86">
        <f ca="1">SUMIF($D$37:$I$57,C29,$V$37:$V$57)+SUMIF($D$62:$I$82,C29,$V$62:$V$82)+SUMIF($D$87:$I$107,C29,$V$87:$V$107)+SUMIF($D$112:$I$132,C29,$V$112:$V$132)+SUMIF($D$137:$I$157,C29,$V$137:$V$157)+SUMIF($D$162:$I$182,C29,$V$162:$V$182)+SUMIF($D$187:$I$207,C29,$V$187:$V$207)+SUMIF($D$212:$I$232,C29,$V$212:$V$232)+SUMIF($D$237:$I$257,C29,$V$237:$V$257)+SUMIF($D$262:$I$282,C29,$V$262:$V$282)+SUMIF($D$287:$I$307,C29,$V$287:$V$307)+SUMIF($D$312:$I$332,C29,$V$312:$V$332)+SUMIF($D$337:$I$357,C29,$V$337:$V$357)+SUMIF($D$362:$I$382,C29,$V$362:$V$382)+SUMIF($D$387:$I$407,C29,$V$387:$V$407)+SUMIF($D$412:$I$432,C29,$V$412:$V$432)+SUMIF($D$437:$I$457,C29,$V$437:$V$457)+SUMIF($D$462:$I$482,C29,$V$462:$V$482)+SUMIF($D$487:$I$507,C29,$V$487:$V$507)+SUMIF($D$512:$I$532,C29,$V$512:$V$532)+SUMIF($D$537:$I$557,C29,$V$537:$V$557)+SUMIF($D$562:$I$582,C29,$V$562:$V$582)+SUMIF($D$587:$I$607,C29,$V$587:$V$607)+SUMIF($D$612:$I$632,C29,$V$612:$V$632)+SUMIF($D$637:$I$657,C29,$V$637:$V$657)+SUMIF($D$662:$I$682,C29,$V$662:$V$682)+SUMIF($D$687:$I$707,C29,$V$687:$V$707)+SUMIF($D$712:$I$732,C29,$V$712:$V$732)+SUMIF($D$737:$I$757,C29,$V$737:$V$757)+SUMIF($D$762:$I$782,C29,$V$762:$V$782)</f>
        <v>0</v>
      </c>
      <c r="S29" s="86">
        <f ca="1">SUMIF($D$37:$I$57,C29,$W$37:$W$57)+SUMIF($D$62:$I$82,C29,$W$62:$W$82)+SUMIF($D$87:$I$107,C29,$W$87:$W$107)+SUMIF($D$112:$I$132,C29,$W$112:$W$132)+SUMIF($D$137:$I$157,C29,$W$137:$W$157)+SUMIF($D$162:$I$182,C29,$W$162:$W$182)+SUMIF($D$187:$I$207,C29,$W$187:$W$207)+SUMIF($D$212:$I$232,C29,$W$212:$W$232)+SUMIF($D$237:$I$257,C29,$W$237:$W$257)+SUMIF($D$262:$I$282,C29,$W$262:$W$282)+SUMIF($D$287:$I$307,C29,$W$287:$W$307)+SUMIF($D$312:$I$332,C29,$W$312:$W$332)+SUMIF($D$337:$I$357,C29,$W$337:$W$357)+SUMIF($D$362:$I$382,C29,$W$362:$W$382)+SUMIF($D$387:$I$407,C29,$W$387:$W$407)+SUMIF($D$412:$I$432,C29,$W$412:$W$432)+SUMIF($D$437:$I$457,C29,$W$437:$W$457)+SUMIF($D$462:$I$482,C29,$W$462:$W$482)+SUMIF($D$487:$I$507,C29,$W$487:$W$507)+SUMIF($D$512:$I$532,C29,$W$512:$W$532)+SUMIF($D$537:$I$557,C29,$W$537:$W$557)+SUMIF($D$562:$I$582,C29,$W$562:$W$582)+SUMIF($D$587:$I$607,C29,$W$587:$W$607)+SUMIF($D$612:$I$632,C29,$W$612:$W$632)+SUMIF($D$637:$I$657,C29,$W$637:$W$657)+SUMIF($D$662:$I$682,C29,$W$662:$W$682)+SUMIF($D$687:$I$707,C29,$W$687:$W$707)+SUMIF($D$712:$I$732,C29,$W$712:$W$732)+SUMIF($D$737:$I$757,C29,$W$737:$W$757)+SUMIF($D$762:$I$782,C29,$W$762:$W$782)</f>
        <v>0</v>
      </c>
      <c r="T29" s="86">
        <f ca="1">SUMIF($D$37:$I$57,C29,$X$37:$X$57)+SUMIF($D$62:$I$82,C29,$X$62:$X$82)+SUMIF($D$87:$I$107,C29,$X$87:$X$107)+SUMIF($D$112:$I$132,C29,$X$112:$X$132)+SUMIF($D$137:$I$157,C29,$X$137:$X$157)+SUMIF($D$162:$I$182,C29,$X$162:$X$182)+SUMIF($D$187:$I$207,C29,$X$187:$X$207)+SUMIF($D$212:$I$232,C29,$X$212:$X$232)+SUMIF($D$237:$I$257,C29,$X$237:$X$257)+SUMIF($D$262:$I$282,C29,$X$262:$X$282)+SUMIF($D$287:$I$307,C29,$X$287:$X$307)+SUMIF($D$312:$I$332,C29,$X$312:$X$332)+SUMIF($D$337:$I$357,C29,$X$337:$X$357)+SUMIF($D$362:$I$382,C29,$X$362:$X$382)+SUMIF($D$387:$I$407,C29,$X$387:$X$407)+SUMIF($D$412:$I$432,C29,$X$412:$X$432)+SUMIF($D$437:$I$457,C29,$X$437:$X$457)+SUMIF($D$462:$I$482,C29,$X$462:$X$482)+SUMIF($D$487:$I$507,C29,$X$487:$X$507)+SUMIF($D$512:$I$532,C29,$X$512:$X$532)+SUMIF($D$537:$I$557,C29,$X$537:$X$557)+SUMIF($D$562:$I$582,C29,$X$562:$X$582)+SUMIF($D$587:$I$607,C29,$X$587:$X$607)+SUMIF($D$612:$I$632,C29,$X$612:$X$632)+SUMIF($D$637:$I$657,C29,$X$637:$X$657)+SUMIF($D$662:$I$682,C29,$X$662:$X$682)+SUMIF($D$687:$I$707,C29,$X$687:$X$707)+SUMIF($D$712:$I$732,C29,$X$712:$X$732)+SUMIF($D$737:$I$757,C29,$X$737:$X$757)+SUMIF($D$762:$I$782,C29,$X$762:$X$782)</f>
        <v>0</v>
      </c>
      <c r="U29" s="722"/>
      <c r="V29" s="723"/>
      <c r="W29" s="723"/>
      <c r="X29" s="723"/>
      <c r="Y29" s="723"/>
      <c r="Z29" s="723"/>
      <c r="AA29" s="723"/>
      <c r="AB29" s="723"/>
      <c r="AC29" s="723"/>
      <c r="AD29" s="724"/>
      <c r="AE29" s="25"/>
    </row>
    <row r="30" spans="2:31" ht="18.600000000000001" customHeight="1" x14ac:dyDescent="0.3">
      <c r="B30" s="22"/>
      <c r="C30" s="754" t="s">
        <v>39</v>
      </c>
      <c r="D30" s="754"/>
      <c r="E30" s="754"/>
      <c r="F30" s="86">
        <f t="shared" ref="F30:F32" ca="1" si="4">SUMIF($D$37:$I$57,C30,$J$37:$J$57)+SUMIF($D$62:$I$82,C30,$J$62:$J$82)+SUMIF($D$87:$I$107,C30,$J$87:$J$107)+SUMIF($D$112:$I$132,C30,$J$112:$J$132)+SUMIF($D$137:$I$157,C30,$J$137:$J$157)+SUMIF($D$162:$I$182,C30,$J$162:$J$182)+SUMIF($D$187:$I$207,C30,$J$187:$J$207)+SUMIF($D$212:$I$232,C30,$J$212:$J$232)+SUMIF($D$237:$I$257,C30,$J$237:$J$257)+SUMIF($D$262:$I$282,C30,$J$262:$J$282)+SUMIF($D$287:$I$307,C30,$J$287:$J$307)+SUMIF($D$312:$I$332,C30,$J$312:$J$332)+SUMIF($D$337:$I$357,C30,$J$337:$J$357)+SUMIF($D$362:$I$382,C30,$J$362:$J$382)+SUMIF($D$387:$I$407,C30,$J$387:$J$407)+SUMIF($D$412:$I$432,C30,$J$412:$J$432)+SUMIF($D$437:$I$457,C30,$J$437:$J$457)+SUMIF($D$462:$I$482,C30,$J$462:$J$482)+SUMIF($D$487:$I$507,C30,$J$487:$J$507)+SUMIF($D$512:$I$532,C30,$J$512:$J$532)+SUMIF($D$537:$I$557,C30,$J$537:$J$557)+SUMIF($D$562:$I$582,C30,$J$562:$J$582)+SUMIF($D$587:$I$607,C30,$J$587:$J$607)+SUMIF($D$612:$I$632,C30,$J$612:$J$632)+SUMIF($D$637:$I$657,C30,$J$637:$J$657)+SUMIF($D$662:$I$682,C30,$J$662:$J$682)+SUMIF($D$687:$I$707,C30,$J$687:$J$707)+SUMIF($D$712:$I$732,C30,$J$712:$J$732)+SUMIF($D$737:$I$757,C30,$J$737:$J$757)+SUMIF($D$762:$I$782,C30,$J$762:$J$782)</f>
        <v>0</v>
      </c>
      <c r="G30" s="86">
        <f t="shared" ref="G30:G32" ca="1" si="5">SUMIF($D$37:$I$57,C30,$K$37:$K$57)+SUMIF($D$62:$I$82,C30,$K$62:$K$82)+SUMIF($D$87:$I$107,C30,$K$87:$K$107)+SUMIF($D$112:$I$132,C30,$K$112:$K$132)+SUMIF($D$137:$I$157,C30,$K$137:$K$157)+SUMIF($D$162:$I$182,C30,$K$162:$K$182)+SUMIF($D$187:$I$207,C30,$K$187:$K$207)+SUMIF($D$212:$I$232,C30,$K$212:$K$232)+SUMIF($D$237:$I$257,C30,$K$237:$K$257)+SUMIF($D$262:$I$282,C30,$K$262:$K$282)+SUMIF($D$287:$I$307,C30,$K$287:$K$307)+SUMIF($D$312:$I$332,C30,$K$312:$K$332)+SUMIF($D$337:$I$357,C30,$K$337:$K$357)+SUMIF($D$362:$I$382,C30,$K$362:$K$382)+SUMIF($D$387:$I$407,C30,$K$387:$K$407)+SUMIF($D$412:$I$432,C30,$K$412:$K$432)+SUMIF($D$437:$I$457,C30,$K$437:$K$457)+SUMIF($D$462:$I$482,C30,$K$462:$K$482)+SUMIF($D$487:$I$507,C30,$K$487:$K$507)+SUMIF($D$512:$I$532,C30,$K$512:$K$532)+SUMIF($D$537:$I$557,C30,$K$537:$K$557)+SUMIF($D$562:$I$582,C30,$K$562:$K$582)+SUMIF($D$587:$I$607,C30,$K$587:$K$607)+SUMIF($D$612:$I$632,C30,$K$612:$K$632)+SUMIF($D$637:$I$657,C30,$K$637:$K$657)+SUMIF($D$662:$I$682,C30,$K$662:$K$682)+SUMIF($D$687:$I$707,C30,$K$687:$K$707)+SUMIF($D$712:$I$732,C30,$K$712:$K$732)+SUMIF($D$737:$I$757,C30,$K$737:$K$757)+SUMIF($D$762:$I$782,C30,$K$762:$K$782)</f>
        <v>0</v>
      </c>
      <c r="H30" s="86">
        <f t="shared" ref="H30:H32" ca="1" si="6">SUMIF($D$37:$I$57,C30,$L$37:$L$57)+SUMIF($D$62:$I$82,C30,$L$62:$L$82)+SUMIF($D$87:$I$107,C30,$L$87:$L$107)+SUMIF($D$112:$I$132,C30,$L$112:$L$132)+SUMIF($D$137:$I$157,C30,$L$137:$L$157)+SUMIF($D$162:$I$182,C30,$L$162:$L$182)+SUMIF($D$187:$I$207,C30,$L$187:$L$207)+SUMIF($D$212:$I$232,C30,$L$212:$L$232)+SUMIF($D$237:$I$257,C30,$L$237:$L$257)+SUMIF($D$262:$I$282,C30,$L$262:$L$282)+SUMIF($D$287:$I$307,C30,$L$287:$L$307)+SUMIF($D$312:$I$332,C30,$L$312:$L$332)+SUMIF($D$337:$I$357,C30,$L$337:$L$357)+SUMIF($D$362:$I$382,C30,$L$362:$L$382)+SUMIF($D$387:$I$407,C30,$L$387:$L$407)+SUMIF($D$412:$I$432,C30,$L$412:$L$432)+SUMIF($D$437:$I$457,C30,$L$437:$L$457)+SUMIF($D$462:$I$482,C30,$L$462:$L$482)+SUMIF($D$487:$I$507,C30,$L$487:$L$507)+SUMIF($D$512:$I$532,C30,$L$512:$L$532)+SUMIF($D$537:$I$557,C30,$L$537:$L$557)+SUMIF($D$562:$I$582,C30,$L$562:$L$582)+SUMIF($D$587:$I$607,C30,$L$587:$L$607)+SUMIF($D$612:$I$632,C30,$L$612:$L$632)+SUMIF($D$637:$I$657,C30,$L$637:$L$657)+SUMIF($D$662:$I$682,C30,$L$662:$L$682)+SUMIF($D$687:$I$707,C30,$L$687:$L$707)+SUMIF($D$712:$I$732,C30,$L$712:$L$732)+SUMIF($D$737:$I$757,C30,$L$737:$L$757)+SUMIF($D$762:$I$782,C30,$L$762:$L$782)</f>
        <v>0</v>
      </c>
      <c r="I30" s="86">
        <f t="shared" ref="I30:I32" ca="1" si="7">SUMIF($D$37:$I$57,C30,$M$37:$M$57)+SUMIF($D$62:$I$82,C30,$M$62:$M$82)+SUMIF($D$87:$I$107,C30,$M$87:$M$107)+SUMIF($D$112:$I$132,C30,$M$112:$M$132)+SUMIF($D$137:$I$157,C30,$M$137:$M$157)+SUMIF($D$162:$I$182,C30,$M$162:$M$182)+SUMIF($D$187:$I$207,C30,$M$187:$M$207)+SUMIF($D$212:$I$232,C30,$M$212:$M$232)+SUMIF($D$237:$I$257,C30,$M$237:$M$257)+SUMIF($D$262:$I$282,C30,$M$262:$M$282)+SUMIF($D$287:$I$307,C30,$M$287:$M$307)+SUMIF($D$312:$I$332,C30,$M$312:$M$332)+SUMIF($D$337:$I$357,C30,$M$337:$M$357)+SUMIF($D$362:$I$382,C30,$M$362:$M$382)+SUMIF($D$387:$I$407,C30,$M$387:$M$407)+SUMIF($D$412:$I$432,C30,$M$412:$M$432)+SUMIF($D$437:$I$457,C30,$M$437:$M$457)+SUMIF($D$462:$I$482,C30,$M$462:$M$482)+SUMIF($D$487:$I$507,C30,$M$487:$M$507)+SUMIF($D$512:$I$532,C30,$M$512:$M$532)+SUMIF($D$537:$I$557,C30,$M$537:$M$557)+SUMIF($D$562:$I$582,C30,$M$562:$M$582)+SUMIF($D$587:$I$607,C30,$M$587:$M$607)+SUMIF($D$612:$I$632,C30,$M$612:$M$632)+SUMIF($D$637:$I$657,C30,$M$637:$M$657)+SUMIF($D$662:$I$682,C30,$M$662:$M$682)+SUMIF($D$687:$I$707,C30,$M$687:$M$707)+SUMIF($D$712:$I$732,C30,$M$712:$M$732)+SUMIF($D$737:$I$757,C30,$M$737:$M$757)+SUMIF($D$762:$I$782,C30,$M$762:$M$782)</f>
        <v>0</v>
      </c>
      <c r="J30" s="86">
        <f t="shared" ref="J30:J32" ca="1" si="8">SUMIF($D$37:$I$57,C30,$N$37:$N$57)+SUMIF($D$62:$I$82,C30,$N$62:$N$82)+SUMIF($D$87:$I$107,C30,$N$87:$N$107)+SUMIF($D$112:$I$132,C30,$N$112:$N$132)+SUMIF($D$137:$I$157,C30,$N$137:$N$157)+SUMIF($D$162:$I$182,C30,$N$162:$N$182)+SUMIF($D$187:$I$207,C30,$N$187:$N$207)+SUMIF($D$212:$I$232,C30,$N$212:$N$232)+SUMIF($D$237:$I$257,C30,$N$237:$N$257)+SUMIF($D$262:$I$282,C30,$N$262:$N$282)+SUMIF($D$287:$I$307,C30,$N$287:$N$307)+SUMIF($D$312:$I$332,C30,$N$312:$N$332)+SUMIF($D$337:$I$357,C30,$N$337:$N$357)+SUMIF($D$362:$I$382,C30,$N$362:$N$382)+SUMIF($D$387:$I$407,C30,$N$387:$N$407)+SUMIF($D$412:$I$432,C30,$N$412:$N$432)+SUMIF($D$437:$I$457,C30,$N$437:$N$457)+SUMIF($D$462:$I$482,$C$29,N463:N483)+SUMIF($D$487:$I$507,$C$29,N488:N508)+SUMIF($D$512:$I$532,$C$29,N513:N533)+SUMIF($D$537:$I$557,C30,$N$537:$N$557)+SUMIF($D$562:$I$582,C30,$N$562:$N$582)+SUMIF($D$587:$I$607,C30,$N$587:$N$607)+SUMIF($D$612:$I$632,C30,$N$612:$N$632)+SUMIF($D$637:$I$657,C30,$N$637:$N$657)+SUMIF($D$662:$I$682,C30,$N$662:$N$682)+SUMIF($D$687:$I$707,C30,$N$687:$N$707)+SUMIF($D$712:$I$732,C30,$N$712:$N$732)+SUMIF($D$737:$I$757,C30,$N$737:$N$757)+SUMIF($D$762:$I$782,C30,$N$762:$N$782)</f>
        <v>0</v>
      </c>
      <c r="K30" s="86">
        <f t="shared" ref="K30:K32" ca="1" si="9">SUMIF($D$37:$I$57,C30,$O$37:$O$57)+SUMIF($D$62:$I$82,C30,$O$62:$O$82)+SUMIF($D$87:$I$107,C30,$O$87:$O$107)+SUMIF($D$112:$I$132,C30,$O$112:$O$132)+SUMIF($D$137:$I$157,C30,$O$137:$O$157)+SUMIF($D$162:$I$182,C30,$O$162:$O$182)+SUMIF($D$187:$I$207,C30,$O$187:$O$207)+SUMIF($D$212:$I$232,C30,$O$212:$O$232)+SUMIF($D$237:$I$257,C30,$O$237:$O$257)+SUMIF($D$262:$I$282,C30,$O$262:$O$282)+SUMIF($D$287:$I$307,C30,$O$287:$O$307)+SUMIF($D$312:$I$332,C30,$O$312:$O$332)+SUMIF($D$337:$I$357,C30,$O$337:$O$357)+SUMIF($D$362:$I$382,C30,$O$362:$O$382)+SUMIF($D$387:$I$407,C30,$O$387:$O$407)+SUMIF($D$412:$I$432,C30,$O$412:$O$432)+SUMIF($D$437:$I$457,C30,$O$437:$O$457)+SUMIF($D$462:$I$482,C30,$O$462:$O$482)+SUMIF($D$487:$I$507,C30,$O$487:$O$507)+SUMIF($D$512:$I$532,C30,$O$512:$O$532)+SUMIF($D$537:$I$557,C30,$O$537:$O$557)+SUMIF($D$562:$I$582,C30,$O$562:$O$582)+SUMIF($D$587:$I$607,C30,$O$587:$O$607)+SUMIF($D$612:$I$632,C30,$O$612:$O$632)+SUMIF($D$637:$I$657,C30,$O$637:$O$657)+SUMIF($D$662:$I$682,C30,$O$662:$O$682)+SUMIF($D$687:$I$707,C30,$O$687:$O$707)+SUMIF($D$712:$I$732,C30,$O$712:$O$732)+SUMIF($D$737:$I$757,C30,$O$737:$O$757)+SUMIF($D$762:$I$782,C30,$O$762:$O$782)</f>
        <v>0</v>
      </c>
      <c r="L30" s="86">
        <f t="shared" ref="L30:L32" ca="1" si="10">SUMIF($D$37:$I$57,C30,$P$37:$P$57)+SUMIF($D$62:$I$82,C30,$P$62:$P$82)+SUMIF($D$87:$I$107,C30,$P$87:$P$107)+SUMIF($D$112:$I$132,C30,$P$112:$P$132)+SUMIF($D$137:$I$157,C30,$P$137:$P$157)+SUMIF($D$162:$I$182,C30,$P$162:$P$182)+SUMIF($D$187:$I$207,C30,$P$187:$P$207)+SUMIF($D$212:$I$232,C30,$P$212:$P$232)+SUMIF($D$237:$I$257,C30,$P$237:$P$257)+SUMIF($D$262:$I$282,C30,$P$262:$P$282)+SUMIF($D$287:$I$307,C30,$P$287:$P$307)+SUMIF($D$312:$I$332,C30,$P$312:$P$332)+SUMIF($D$337:$I$357,C30,$P$337:$P$357)+SUMIF($D$362:$I$382,C30,$P$362:$P$382)+SUMIF($D$387:$I$407,C30,$P$387:$P$407)+SUMIF($D$412:$I$432,C30,$P$412:$P$432)+SUMIF($D$437:$I$457,C30,$P$437:$P$457)+SUMIF($D$462:$I$482,C30,$P$462:$P$482)+SUMIF($D$487:$I$507,C30,$P$487:$P$507)+SUMIF($D$512:$I$532,C30,$P$512:$P$532)+SUMIF($D$537:$I$557,C30,$P$537:$P$557)+SUMIF($D$562:$I$582,C30,$P$562:$P$582)+SUMIF($D$587:$I$607,C30,$P$587:$P$607)+SUMIF($D$612:$I$632,C30,$P$612:$P$632)+SUMIF($D$637:$I$657,C30,$P$637:$P$657)+SUMIF($D$662:$I$682,C30,$P$662:$P$682)+SUMIF($D$687:$I$707,C30,$P$687:$P$707)+SUMIF($D$712:$I$732,C30,$P$712:$P$732)+SUMIF($D$737:$I$757,C30,$P$737:$P$757)+SUMIF($D$762:$I$782,C30,$P$762:$P$782)</f>
        <v>0</v>
      </c>
      <c r="M30" s="86">
        <f t="shared" ref="M30:M32" ca="1" si="11">SUMIF($D$37:$I$57,C30,$Q$37:$Q$57)+SUMIF($D$62:$I$82,C30,$Q$62:$Q$82)+SUMIF($D$87:$I$107,C30,$Q$87:$Q$107)+SUMIF($D$112:$I$132,C30,$Q$112:$Q$132)+SUMIF($D$137:$I$157,C30,$Q$137:$Q$157)+SUMIF($D$162:$I$182,C30,$Q$162:$Q$182)+SUMIF($D$187:$I$207,C30,$Q$187:$Q$207)+SUMIF($D$212:$I$232,C30,$Q$212:$Q$232)+SUMIF($D$237:$I$257,C30,$Q$237:$Q$257)+SUMIF($D$262:$I$282,C30,$Q$262:$Q$282)+SUMIF($D$287:$I$307,C30,$Q$287:$Q$307)+SUMIF($D$312:$I$332,C30,$Q$312:$Q$332)+SUMIF($D$337:$I$357,C30,$Q$337:$Q$357)+SUMIF($D$362:$I$382,C30,$Q$362:$Q$382)+SUMIF($D$387:$I$407,C30,$Q$387:$Q$407)+SUMIF($D$412:$I$432,C30,$Q$412:$Q$432)+SUMIF($D$437:$I$457,C30,$Q$437:$Q$457)+SUMIF($D$462:$I$482,C30,$Q$462:$Q$482)+SUMIF($D$487:$I$507,C30,$Q$487:$Q$507)+SUMIF($D$512:$I$532,C30,$Q$512:$Q$532)+SUMIF($D$537:$I$557,C30,$Q$537:$Q$557)+SUMIF($D$562:$I$582,C30,$Q$562:$Q$582)+SUMIF($D$587:$I$607,C30,$Q$587:$Q$607)+SUMIF($D$612:$I$632,C30,$Q$612:$Q$632)+SUMIF($D$637:$I$657,C30,$Q$637:$Q$657)+SUMIF($D$662:$I$682,C30,$Q$662:$Q$682)+SUMIF($D$687:$I$707,C30,$Q$687:$Q$707)+SUMIF($D$712:$I$732,C30,$Q$712:$Q$732)+SUMIF($D$737:$I$757,C30,$Q$737:$Q$757)+SUMIF($D$762:$I$782,C30,$Q$762:$Q$782)</f>
        <v>0</v>
      </c>
      <c r="N30" s="86">
        <f t="shared" ref="N30:N32" ca="1" si="12">SUMIF($D$37:$I$57,C30,$R$37:$R$57)+SUMIF($D$62:$I$82,C30,$R$62:$R$82)+SUMIF($D$87:$I$107,C30,$R$87:$R$107)+SUMIF($D$112:$I$132,C30,$R$112:$R$132)+SUMIF($D$137:$I$157,C30,$R$137:$R$157)+SUMIF($D$162:$I$182,C30,$R$162:$R$182)+SUMIF($D$187:$I$207,C30,$R$187:$R$207)+SUMIF($D$212:$I$232,C30,$R$212:$R$232)+SUMIF($D$237:$I$257,C30,$R$237:$R$257)+SUMIF($D$262:$I$282,C30,$R$262:$R$282)+SUMIF($D$287:$I$307,C30,$R$287:$R$307)+SUMIF($D$312:$I$332,C30,$R$312:$R$332)+SUMIF($D$337:$I$357,C30,$R$337:$R$357)+SUMIF($D$362:$I$382,C30,$R$362:$R$382)+SUMIF($D$387:$I$407,C30,$R$387:$R$407)+SUMIF($D$412:$I$432,C30,$R$412:$R$432)+SUMIF($D$437:$I$457,C30,$R$437:$R$457)+SUMIF($D$462:$I$482,C30,$R$462:$R$482)+SUMIF($D$487:$I$507,C30,$R$487:$R$507)+SUMIF($D$512:$I$532,C30,$R$512:$R$532)+SUMIF($D$537:$I$557,C30,$R$537:$R$557)+SUMIF($D$562:$I$582,C30,$R$562:$R$582)+SUMIF($D$587:$I$607,C30,$R$587:$R$607)+SUMIF($D$612:$I$632,C30,$R$612:$R$632)+SUMIF($D$637:$I$657,C30,$R$637:$R$657)+SUMIF($D$662:$I$682,C30,$R$662:$R$682)+SUMIF($D$687:$I$707,C30,$R$687:$R$707)+SUMIF($D$712:$I$732,C30,$R$712:$R$732)+SUMIF($D$737:$I$757,C30,$R$737:$R$757)+SUMIF($D$762:$I$782,C30,$R$762:$R$782)</f>
        <v>0</v>
      </c>
      <c r="O30" s="86">
        <f t="shared" ref="O30:O32" ca="1" si="13">SUMIF($D$37:$I$57,C30,$S$37:$S$57)+SUMIF($D$62:$I$82,C30,$S$62:$S$82)+SUMIF($D$87:$I$107,C30,$S$87:$S$107)+SUMIF($D$112:$I$132,C30,$S$112:$S$132)+SUMIF($D$137:$I$157,C30,$S$137:$S$157)+SUMIF($D$162:$I$182,C30,$S$162:$S$182)+SUMIF($D$187:$I$207,C30,$S$187:$S$207)+SUMIF($D$212:$I$232,C30,$S$212:$S$232)+SUMIF($D$237:$I$257,C30,$S$237:$S$257)+SUMIF($D$262:$I$282,C30,$S$262:$S$282)+SUMIF($D$287:$I$307,C30,$S$287:$S$307)+SUMIF($D$312:$I$332,C30,$S$312:$S$332)+SUMIF($D$337:$I$357,C30,$S$337:$S$357)+SUMIF($D$362:$I$382,C30,$S$362:$S$382)+SUMIF($D$387:$I$407,C30,$S$387:$S$407)+SUMIF($D$412:$I$432,C30,$S$412:$S$432)+SUMIF($D$437:$I$457,C30,$S$437:$S$457)+SUMIF($D$462:$I$482,C30,$S$462:$S$482)+SUMIF($D$487:$I$507,C30,$S$487:$S$507)+SUMIF($D$512:$I$532,C30,$S$512:$S$532)+SUMIF($D$537:$I$557,C30,$S$537:$S$557)+SUMIF($D$562:$I$582,C30,$S$562:$S$582)+SUMIF($D$587:$I$607,C30,$S$587:$S$607)+SUMIF($D$612:$I$632,C30,$S$612:$S$632)+SUMIF($D$637:$I$657,C30,$S$637:$S$657)+SUMIF($D$662:$I$682,C30,$S$662:$S$682)+SUMIF($D$687:$I$707,C30,$S$687:$S$707)+SUMIF($D$712:$I$732,C30,$S$712:$S$732)+SUMIF($D$737:$I$757,C30,$S$737:$S$757)+SUMIF($D$762:$I$782,C30,$S$762:$S$782)</f>
        <v>0</v>
      </c>
      <c r="P30" s="86">
        <f t="shared" ref="P30:P32" ca="1" si="14">SUMIF($D$37:$I$57,C30,$T$37:$T$57)+SUMIF($D$62:$I$82,C30,$T$62:$T$82)+SUMIF($D$87:$I$107,C30,$T$87:$T$107)+SUMIF($D$112:$I$132,C30,$T$112:$T$132)+SUMIF($D$137:$I$157,C30,$T$137:$T$157)+SUMIF($D$162:$I$182,C30,$T$162:$T$182)+SUMIF($D$187:$I$207,C30,$T$187:$T$207)+SUMIF($D$212:$I$232,C30,$T$212:$T$232)+SUMIF($D$237:$I$257,C30,$T$237:$T$257)+SUMIF($D$262:$I$282,C30,$T$262:$T$282)+SUMIF($D$287:$I$307,C30,$T$287:$T$307)+SUMIF($D$312:$I$332,C30,$T$312:$T$332)+SUMIF($D$337:$I$357,C30,$T$337:$T$357)+SUMIF($D$362:$I$382,C30,$T$362:$T$382)+SUMIF($D$387:$I$407,C30,$T$387:$T$407)+SUMIF($D$412:$I$432,C30,$T$412:$T$432)+SUMIF($D$437:$I$457,C30,$T$437:$T$457)+SUMIF($D$462:$I$482,C30,$T$462:$T$482)+SUMIF($D$487:$I$507,C30,$T$487:$T$507)+SUMIF($D$512:$I$532,C30,$T$512:$T$532)+SUMIF($D$537:$I$557,C30,$T$537:$T$557)+SUMIF($D$562:$I$582,C30,$T$562:$T$582)+SUMIF($D$587:$I$607,C30,$T$587:$T$607)+SUMIF($D$612:$I$632,C30,$T$612:$T$632)+SUMIF($D$637:$I$657,C30,$T$637:$T$657)+SUMIF($D$662:$I$682,C30,$T$662:$T$682)+SUMIF($D$687:$I$707,C30,$T$687:$T$707)+SUMIF($D$712:$I$732,C30,$T$712:$T$732)+SUMIF($D$737:$I$757,C30,$T$737:$T$757)+SUMIF($D$762:$I$782,C30,$T$762:$T$782)</f>
        <v>0</v>
      </c>
      <c r="Q30" s="86">
        <f t="shared" ref="Q30:Q32" ca="1" si="15">SUMIF($D$37:$I$57,C30,$U$37:$U$57)+SUMIF($D$62:$I$82,C30,$U$62:$U$82)+SUMIF($D$87:$I$107,C30,$U$87:$U$107)+SUMIF($D$112:$I$132,C30,$U$112:$U$132)+SUMIF($D$137:$I$157,C30,$U$137:$U$157)+SUMIF($D$162:$I$182,C30,$U$162:$U$182)+SUMIF($D$187:$I$207,C30,$U$187:$U$207)+SUMIF($D$212:$I$232,C30,$U$212:$U$232)+SUMIF($D$237:$I$257,C30,$U$237:$U$257)+SUMIF($D$262:$I$282,C30,$U$262:$U$282)+SUMIF($D$287:$I$307,C30,$U$287:$U$307)+SUMIF($D$312:$I$332,C30,$U$312:$U$332)+SUMIF($D$337:$I$357,C30,$U$337:$U$357)+SUMIF($D$362:$I$382,C30,$U$362:$U$382)+SUMIF($D$387:$I$407,C30,$U$387:$U$407)+SUMIF($D$412:$I$432,C30,$U$412:$U$432)+SUMIF($D$437:$I$457,C30,$U$437:$U$457)+SUMIF($D$462:$I$482,C30,$U$462:$U$482)+SUMIF($D$487:$I$507,C30,$U$487:$U$507)+SUMIF($D$512:$I$532,C30,$U$512:$U$532)+SUMIF($D$537:$I$557,C30,$U$537:$U$557)+SUMIF($D$562:$I$582,C30,$U$562:$U$582)+SUMIF($D$587:$I$607,C30,$U$587:$U$607)+SUMIF($D$612:$I$632,C30,$U$612:$U$632)+SUMIF($D$637:$I$657,C30,$U$637:$U$657)+SUMIF($D$662:$I$682,C30,$U$662:$U$682)+SUMIF($D$687:$I$707,C30,$U$687:$U$707)+SUMIF($D$712:$I$732,C30,$U$712:$U$732)+SUMIF($D$737:$I$757,C30,$U$737:$U$757)+SUMIF($D$762:$I$782,C30,$U$762:$U$782)</f>
        <v>0</v>
      </c>
      <c r="R30" s="86">
        <f t="shared" ref="R30:R32" ca="1" si="16">SUMIF($D$37:$I$57,C30,$V$37:$V$57)+SUMIF($D$62:$I$82,C30,$V$62:$V$82)+SUMIF($D$87:$I$107,C30,$V$87:$V$107)+SUMIF($D$112:$I$132,C30,$V$112:$V$132)+SUMIF($D$137:$I$157,C30,$V$137:$V$157)+SUMIF($D$162:$I$182,C30,$V$162:$V$182)+SUMIF($D$187:$I$207,C30,$V$187:$V$207)+SUMIF($D$212:$I$232,C30,$V$212:$V$232)+SUMIF($D$237:$I$257,C30,$V$237:$V$257)+SUMIF($D$262:$I$282,C30,$V$262:$V$282)+SUMIF($D$287:$I$307,C30,$V$287:$V$307)+SUMIF($D$312:$I$332,C30,$V$312:$V$332)+SUMIF($D$337:$I$357,C30,$V$337:$V$357)+SUMIF($D$362:$I$382,C30,$V$362:$V$382)+SUMIF($D$387:$I$407,C30,$V$387:$V$407)+SUMIF($D$412:$I$432,C30,$V$412:$V$432)+SUMIF($D$437:$I$457,C30,$V$437:$V$457)+SUMIF($D$462:$I$482,C30,$V$462:$V$482)+SUMIF($D$487:$I$507,C30,$V$487:$V$507)+SUMIF($D$512:$I$532,C30,$V$512:$V$532)+SUMIF($D$537:$I$557,C30,$V$537:$V$557)+SUMIF($D$562:$I$582,C30,$V$562:$V$582)+SUMIF($D$587:$I$607,C30,$V$587:$V$607)+SUMIF($D$612:$I$632,C30,$V$612:$V$632)+SUMIF($D$637:$I$657,C30,$V$637:$V$657)+SUMIF($D$662:$I$682,C30,$V$662:$V$682)+SUMIF($D$687:$I$707,C30,$V$687:$V$707)+SUMIF($D$712:$I$732,C30,$V$712:$V$732)+SUMIF($D$737:$I$757,C30,$V$737:$V$757)+SUMIF($D$762:$I$782,C30,$V$762:$V$782)</f>
        <v>0</v>
      </c>
      <c r="S30" s="86">
        <f t="shared" ref="S30:S32" ca="1" si="17">SUMIF($D$37:$I$57,C30,$W$37:$W$57)+SUMIF($D$62:$I$82,C30,$W$62:$W$82)+SUMIF($D$87:$I$107,C30,$W$87:$W$107)+SUMIF($D$112:$I$132,C30,$W$112:$W$132)+SUMIF($D$137:$I$157,C30,$W$137:$W$157)+SUMIF($D$162:$I$182,C30,$W$162:$W$182)+SUMIF($D$187:$I$207,C30,$W$187:$W$207)+SUMIF($D$212:$I$232,C30,$W$212:$W$232)+SUMIF($D$237:$I$257,C30,$W$237:$W$257)+SUMIF($D$262:$I$282,C30,$W$262:$W$282)+SUMIF($D$287:$I$307,C30,$W$287:$W$307)+SUMIF($D$312:$I$332,C30,$W$312:$W$332)+SUMIF($D$337:$I$357,C30,$W$337:$W$357)+SUMIF($D$362:$I$382,C30,$W$362:$W$382)+SUMIF($D$387:$I$407,C30,$W$387:$W$407)+SUMIF($D$412:$I$432,C30,$W$412:$W$432)+SUMIF($D$437:$I$457,C30,$W$437:$W$457)+SUMIF($D$462:$I$482,C30,$W$462:$W$482)+SUMIF($D$487:$I$507,C30,$W$487:$W$507)+SUMIF($D$512:$I$532,C30,$W$512:$W$532)+SUMIF($D$537:$I$557,C30,$W$537:$W$557)+SUMIF($D$562:$I$582,C30,$W$562:$W$582)+SUMIF($D$587:$I$607,C30,$W$587:$W$607)+SUMIF($D$612:$I$632,C30,$W$612:$W$632)+SUMIF($D$637:$I$657,C30,$W$637:$W$657)+SUMIF($D$662:$I$682,C30,$W$662:$W$682)+SUMIF($D$687:$I$707,C30,$W$687:$W$707)+SUMIF($D$712:$I$732,C30,$W$712:$W$732)+SUMIF($D$737:$I$757,C30,$W$737:$W$757)+SUMIF($D$762:$I$782,C30,$W$762:$W$782)</f>
        <v>0</v>
      </c>
      <c r="T30" s="86">
        <f t="shared" ref="T30:T32" ca="1" si="18">SUMIF($D$37:$I$57,C30,$X$37:$X$57)+SUMIF($D$62:$I$82,C30,$X$62:$X$82)+SUMIF($D$87:$I$107,C30,$X$87:$X$107)+SUMIF($D$112:$I$132,C30,$X$112:$X$132)+SUMIF($D$137:$I$157,C30,$X$137:$X$157)+SUMIF($D$162:$I$182,C30,$X$162:$X$182)+SUMIF($D$187:$I$207,C30,$X$187:$X$207)+SUMIF($D$212:$I$232,C30,$X$212:$X$232)+SUMIF($D$237:$I$257,C30,$X$237:$X$257)+SUMIF($D$262:$I$282,C30,$X$262:$X$282)+SUMIF($D$287:$I$307,C30,$X$287:$X$307)+SUMIF($D$312:$I$332,C30,$X$312:$X$332)+SUMIF($D$337:$I$357,C30,$X$337:$X$357)+SUMIF($D$362:$I$382,C30,$X$362:$X$382)+SUMIF($D$387:$I$407,C30,$X$387:$X$407)+SUMIF($D$412:$I$432,C30,$X$412:$X$432)+SUMIF($D$437:$I$457,C30,$X$437:$X$457)+SUMIF($D$462:$I$482,C30,$X$462:$X$482)+SUMIF($D$487:$I$507,C30,$X$487:$X$507)+SUMIF($D$512:$I$532,C30,$X$512:$X$532)+SUMIF($D$537:$I$557,C30,$X$537:$X$557)+SUMIF($D$562:$I$582,C30,$X$562:$X$582)+SUMIF($D$587:$I$607,C30,$X$587:$X$607)+SUMIF($D$612:$I$632,C30,$X$612:$X$632)+SUMIF($D$637:$I$657,C30,$X$637:$X$657)+SUMIF($D$662:$I$682,C30,$X$662:$X$682)+SUMIF($D$687:$I$707,C30,$X$687:$X$707)+SUMIF($D$712:$I$732,C30,$X$712:$X$732)+SUMIF($D$737:$I$757,C30,$X$737:$X$757)+SUMIF($D$762:$I$782,C30,$X$762:$X$782)</f>
        <v>0</v>
      </c>
      <c r="U30" s="722"/>
      <c r="V30" s="723"/>
      <c r="W30" s="723"/>
      <c r="X30" s="723"/>
      <c r="Y30" s="723"/>
      <c r="Z30" s="723"/>
      <c r="AA30" s="723"/>
      <c r="AB30" s="723"/>
      <c r="AC30" s="723"/>
      <c r="AD30" s="724"/>
      <c r="AE30" s="25"/>
    </row>
    <row r="31" spans="2:31" ht="18.600000000000001" customHeight="1" x14ac:dyDescent="0.3">
      <c r="B31" s="22"/>
      <c r="C31" s="754" t="s">
        <v>40</v>
      </c>
      <c r="D31" s="754"/>
      <c r="E31" s="754"/>
      <c r="F31" s="86">
        <f t="shared" ca="1" si="4"/>
        <v>0</v>
      </c>
      <c r="G31" s="86">
        <f t="shared" ca="1" si="5"/>
        <v>0</v>
      </c>
      <c r="H31" s="86">
        <f t="shared" ca="1" si="6"/>
        <v>0</v>
      </c>
      <c r="I31" s="86">
        <f t="shared" ca="1" si="7"/>
        <v>0</v>
      </c>
      <c r="J31" s="86">
        <f t="shared" ca="1" si="8"/>
        <v>0</v>
      </c>
      <c r="K31" s="86">
        <f t="shared" ca="1" si="9"/>
        <v>0</v>
      </c>
      <c r="L31" s="86">
        <f t="shared" ca="1" si="10"/>
        <v>0</v>
      </c>
      <c r="M31" s="86">
        <f t="shared" ca="1" si="11"/>
        <v>0</v>
      </c>
      <c r="N31" s="86">
        <f t="shared" ca="1" si="12"/>
        <v>0</v>
      </c>
      <c r="O31" s="86">
        <f t="shared" ca="1" si="13"/>
        <v>0</v>
      </c>
      <c r="P31" s="86">
        <f t="shared" ca="1" si="14"/>
        <v>0</v>
      </c>
      <c r="Q31" s="86">
        <f t="shared" ca="1" si="15"/>
        <v>0</v>
      </c>
      <c r="R31" s="86">
        <f t="shared" ca="1" si="16"/>
        <v>0</v>
      </c>
      <c r="S31" s="86">
        <f t="shared" ca="1" si="17"/>
        <v>0</v>
      </c>
      <c r="T31" s="86">
        <f t="shared" ca="1" si="18"/>
        <v>0</v>
      </c>
      <c r="U31" s="722"/>
      <c r="V31" s="723"/>
      <c r="W31" s="723"/>
      <c r="X31" s="723"/>
      <c r="Y31" s="723"/>
      <c r="Z31" s="723"/>
      <c r="AA31" s="723"/>
      <c r="AB31" s="723"/>
      <c r="AC31" s="723"/>
      <c r="AD31" s="724"/>
      <c r="AE31" s="25"/>
    </row>
    <row r="32" spans="2:31" ht="18.600000000000001" customHeight="1" x14ac:dyDescent="0.3">
      <c r="B32" s="22"/>
      <c r="C32" s="755" t="s">
        <v>115</v>
      </c>
      <c r="D32" s="755"/>
      <c r="E32" s="755"/>
      <c r="F32" s="292">
        <f t="shared" ca="1" si="4"/>
        <v>0</v>
      </c>
      <c r="G32" s="292">
        <f t="shared" ca="1" si="5"/>
        <v>0</v>
      </c>
      <c r="H32" s="292">
        <f t="shared" ca="1" si="6"/>
        <v>0</v>
      </c>
      <c r="I32" s="292">
        <f t="shared" ca="1" si="7"/>
        <v>0</v>
      </c>
      <c r="J32" s="292">
        <f t="shared" ca="1" si="8"/>
        <v>0</v>
      </c>
      <c r="K32" s="292">
        <f t="shared" ca="1" si="9"/>
        <v>0</v>
      </c>
      <c r="L32" s="292">
        <f t="shared" ca="1" si="10"/>
        <v>0</v>
      </c>
      <c r="M32" s="292">
        <f t="shared" ca="1" si="11"/>
        <v>0</v>
      </c>
      <c r="N32" s="292">
        <f t="shared" ca="1" si="12"/>
        <v>0</v>
      </c>
      <c r="O32" s="292">
        <f t="shared" ca="1" si="13"/>
        <v>0</v>
      </c>
      <c r="P32" s="292">
        <f t="shared" ca="1" si="14"/>
        <v>0</v>
      </c>
      <c r="Q32" s="292">
        <f t="shared" ca="1" si="15"/>
        <v>0</v>
      </c>
      <c r="R32" s="292">
        <f t="shared" ca="1" si="16"/>
        <v>0</v>
      </c>
      <c r="S32" s="292">
        <f t="shared" ca="1" si="17"/>
        <v>0</v>
      </c>
      <c r="T32" s="292">
        <f t="shared" ca="1" si="18"/>
        <v>0</v>
      </c>
      <c r="U32" s="725"/>
      <c r="V32" s="726"/>
      <c r="W32" s="726"/>
      <c r="X32" s="726"/>
      <c r="Y32" s="726"/>
      <c r="Z32" s="726"/>
      <c r="AA32" s="726"/>
      <c r="AB32" s="726"/>
      <c r="AC32" s="726"/>
      <c r="AD32" s="727"/>
      <c r="AE32" s="21"/>
    </row>
    <row r="33" spans="2:31" x14ac:dyDescent="0.3">
      <c r="B33" s="22"/>
      <c r="AE33" s="21"/>
    </row>
    <row r="34" spans="2:31" s="3" customFormat="1" ht="19.8" customHeight="1" x14ac:dyDescent="0.3">
      <c r="B34" s="60"/>
      <c r="C34" s="740">
        <v>1</v>
      </c>
      <c r="D34" s="743" t="s">
        <v>48</v>
      </c>
      <c r="E34" s="664"/>
      <c r="F34" s="743" t="s">
        <v>45</v>
      </c>
      <c r="G34" s="743"/>
      <c r="H34" s="743"/>
      <c r="I34" s="277"/>
      <c r="J34" s="744" t="s">
        <v>286</v>
      </c>
      <c r="K34" s="745"/>
      <c r="L34" s="745"/>
      <c r="M34" s="745"/>
      <c r="N34" s="745"/>
      <c r="O34" s="745"/>
      <c r="P34" s="745"/>
      <c r="Q34" s="745"/>
      <c r="R34" s="745"/>
      <c r="S34" s="745"/>
      <c r="T34" s="745"/>
      <c r="U34" s="745"/>
      <c r="V34" s="745"/>
      <c r="W34" s="745"/>
      <c r="X34" s="746"/>
      <c r="Y34" s="744" t="s">
        <v>47</v>
      </c>
      <c r="Z34" s="745"/>
      <c r="AA34" s="745"/>
      <c r="AB34" s="745"/>
      <c r="AC34" s="745"/>
      <c r="AD34" s="746"/>
      <c r="AE34" s="61"/>
    </row>
    <row r="35" spans="2:31" s="3" customFormat="1" ht="19.8" customHeight="1" x14ac:dyDescent="0.3">
      <c r="B35" s="60"/>
      <c r="C35" s="741"/>
      <c r="D35" s="666"/>
      <c r="E35" s="667"/>
      <c r="F35" s="743"/>
      <c r="G35" s="743"/>
      <c r="H35" s="743"/>
      <c r="I35" s="278"/>
      <c r="J35" s="747" t="str">
        <f>IF(MONTH($D$15)&gt;=10,(YEAR($D$15)-2)&amp;"/"&amp;(YEAR($D$15)-1),(YEAR($D$15)-3)&amp;"/"&amp;(YEAR($D$15)-2))</f>
        <v>2022/2023</v>
      </c>
      <c r="K35" s="747"/>
      <c r="L35" s="747"/>
      <c r="M35" s="747" t="str">
        <f>IF(MONTH($D$15)&gt;=10,(YEAR($D$15)-1)&amp;"/"&amp;YEAR($D$15),(YEAR($D$15)-2)&amp;"/"&amp;(YEAR($D$15)-1))</f>
        <v>2023/2024</v>
      </c>
      <c r="N35" s="747"/>
      <c r="O35" s="747"/>
      <c r="P35" s="747" t="str">
        <f>IF(MONTH($D$15)&gt;=10,YEAR($D$15)&amp;"/"&amp;YEAR($D$15)+1,YEAR($D$15)-1&amp;"/"&amp;YEAR($D$15))</f>
        <v>2024/2025</v>
      </c>
      <c r="Q35" s="747"/>
      <c r="R35" s="747"/>
      <c r="S35" s="747" t="str">
        <f>IF(MONTH($D$15)&gt;=10,(YEAR($D$15)+1)&amp;"/"&amp;(YEAR($D$15)+2),YEAR($D$15)&amp;"/"&amp;(YEAR($D$15)+1))</f>
        <v>2025/2026</v>
      </c>
      <c r="T35" s="747"/>
      <c r="U35" s="747"/>
      <c r="V35" s="747" t="str">
        <f>IF(MONTH($D$15)&gt;=10,(YEAR($D$15)+2)&amp;"/"&amp;(YEAR($D$15)+3),(YEAR($D$15)+1)&amp;"/"&amp;(YEAR($D$15)+2))</f>
        <v>2026/2027</v>
      </c>
      <c r="W35" s="747"/>
      <c r="X35" s="747"/>
      <c r="Y35" s="117"/>
      <c r="Z35" s="115"/>
      <c r="AA35" s="115"/>
      <c r="AB35" s="115"/>
      <c r="AC35" s="115"/>
      <c r="AD35" s="116"/>
      <c r="AE35" s="61"/>
    </row>
    <row r="36" spans="2:31" s="3" customFormat="1" ht="18" customHeight="1" x14ac:dyDescent="0.3">
      <c r="B36" s="60"/>
      <c r="C36" s="741"/>
      <c r="D36" s="748" t="s">
        <v>30</v>
      </c>
      <c r="E36" s="749"/>
      <c r="F36" s="749"/>
      <c r="G36" s="749"/>
      <c r="H36" s="749"/>
      <c r="I36" s="750"/>
      <c r="J36" s="32" t="s">
        <v>287</v>
      </c>
      <c r="K36" s="110" t="s">
        <v>288</v>
      </c>
      <c r="L36" s="35" t="s">
        <v>289</v>
      </c>
      <c r="M36" s="32" t="s">
        <v>287</v>
      </c>
      <c r="N36" s="110" t="s">
        <v>288</v>
      </c>
      <c r="O36" s="35" t="s">
        <v>289</v>
      </c>
      <c r="P36" s="32" t="s">
        <v>287</v>
      </c>
      <c r="Q36" s="110" t="s">
        <v>288</v>
      </c>
      <c r="R36" s="35" t="s">
        <v>289</v>
      </c>
      <c r="S36" s="32" t="s">
        <v>287</v>
      </c>
      <c r="T36" s="110" t="s">
        <v>288</v>
      </c>
      <c r="U36" s="35" t="s">
        <v>289</v>
      </c>
      <c r="V36" s="32" t="s">
        <v>287</v>
      </c>
      <c r="W36" s="110" t="s">
        <v>288</v>
      </c>
      <c r="X36" s="35" t="s">
        <v>289</v>
      </c>
      <c r="Y36" s="657"/>
      <c r="Z36" s="658"/>
      <c r="AA36" s="658"/>
      <c r="AB36" s="658"/>
      <c r="AC36" s="658"/>
      <c r="AD36" s="659"/>
      <c r="AE36" s="61"/>
    </row>
    <row r="37" spans="2:31" s="3" customFormat="1" ht="18" customHeight="1" x14ac:dyDescent="0.3">
      <c r="B37" s="60"/>
      <c r="C37" s="741"/>
      <c r="D37" s="728" t="str" cm="1">
        <f t="array" ref="D37">IFERROR(IF(INDEX(BaseSafra!E:E,MATCH(Safra!F$34,BaseSafra!E:E, 0)+ROW(A1))&lt;&gt;"",IF(INDEX(BaseSafra!E:E,MATCH(Safra!F$34,BaseSafra!E:E, 0)+ROW(A1))&lt;&gt;Safra!F$34,INDEX(BaseSafra!E:E,MATCH(Safra!F$34, BaseSafra!E:E, 0)+ROW(A1)),""),""),"")</f>
        <v>Área Plantada (ha)</v>
      </c>
      <c r="E37" s="729"/>
      <c r="F37" s="729"/>
      <c r="G37" s="729"/>
      <c r="H37" s="729"/>
      <c r="I37" s="730"/>
      <c r="J37" s="220">
        <f t="shared" ref="J37:X37" si="19">SUM(J38:J39)</f>
        <v>0</v>
      </c>
      <c r="K37" s="220">
        <f t="shared" si="19"/>
        <v>0</v>
      </c>
      <c r="L37" s="220">
        <f t="shared" si="19"/>
        <v>0</v>
      </c>
      <c r="M37" s="462">
        <f t="shared" si="19"/>
        <v>0</v>
      </c>
      <c r="N37" s="462">
        <f t="shared" si="19"/>
        <v>0</v>
      </c>
      <c r="O37" s="462">
        <f t="shared" si="19"/>
        <v>0</v>
      </c>
      <c r="P37" s="462">
        <f t="shared" si="19"/>
        <v>0</v>
      </c>
      <c r="Q37" s="462">
        <f t="shared" si="19"/>
        <v>0</v>
      </c>
      <c r="R37" s="462">
        <f t="shared" si="19"/>
        <v>0</v>
      </c>
      <c r="S37" s="462">
        <f t="shared" si="19"/>
        <v>0</v>
      </c>
      <c r="T37" s="462">
        <f t="shared" si="19"/>
        <v>0</v>
      </c>
      <c r="U37" s="462">
        <f t="shared" si="19"/>
        <v>0</v>
      </c>
      <c r="V37" s="462">
        <f t="shared" si="19"/>
        <v>0</v>
      </c>
      <c r="W37" s="462">
        <f t="shared" si="19"/>
        <v>0</v>
      </c>
      <c r="X37" s="462">
        <f t="shared" si="19"/>
        <v>0</v>
      </c>
      <c r="Y37" s="657"/>
      <c r="Z37" s="658"/>
      <c r="AA37" s="658"/>
      <c r="AB37" s="658"/>
      <c r="AC37" s="658"/>
      <c r="AD37" s="659"/>
      <c r="AE37" s="61"/>
    </row>
    <row r="38" spans="2:31" s="3" customFormat="1" ht="18" customHeight="1" x14ac:dyDescent="0.3">
      <c r="B38" s="60"/>
      <c r="C38" s="741"/>
      <c r="D38" s="728" t="str" cm="1">
        <f t="array" ref="D38">IFERROR(IF(INDEX(BaseSafra!E:E,MATCH(Safra!F$34,BaseSafra!E:E, 0)+ROW(A2))&lt;&gt;"",IF(INDEX(BaseSafra!E:E,MATCH(Safra!F$34,BaseSafra!E:E, 0)+ROW(A2))&lt;&gt;Safra!F$34,INDEX(BaseSafra!E:E,MATCH(Safra!F$34, BaseSafra!E:E, 0)+ROW(A2)),""),""),"")</f>
        <v>Própria (ha)</v>
      </c>
      <c r="E38" s="729"/>
      <c r="F38" s="729"/>
      <c r="G38" s="729"/>
      <c r="H38" s="729"/>
      <c r="I38" s="730"/>
      <c r="J38" s="229"/>
      <c r="K38" s="229"/>
      <c r="L38" s="229"/>
      <c r="M38" s="229"/>
      <c r="N38" s="229"/>
      <c r="O38" s="229"/>
      <c r="P38" s="229"/>
      <c r="Q38" s="229"/>
      <c r="R38" s="229"/>
      <c r="S38" s="229"/>
      <c r="T38" s="229"/>
      <c r="U38" s="229"/>
      <c r="V38" s="229"/>
      <c r="W38" s="229"/>
      <c r="X38" s="229"/>
      <c r="Y38" s="657"/>
      <c r="Z38" s="658"/>
      <c r="AA38" s="658"/>
      <c r="AB38" s="658"/>
      <c r="AC38" s="658"/>
      <c r="AD38" s="659"/>
      <c r="AE38" s="61"/>
    </row>
    <row r="39" spans="2:31" s="3" customFormat="1" ht="18" customHeight="1" x14ac:dyDescent="0.3">
      <c r="B39" s="60"/>
      <c r="C39" s="741"/>
      <c r="D39" s="728" t="str" cm="1">
        <f t="array" ref="D39">IFERROR(IF(INDEX(BaseSafra!E:E,MATCH(Safra!F$34,BaseSafra!E:E, 0)+ROW(A3))&lt;&gt;"",IF(INDEX(BaseSafra!E:E,MATCH(Safra!F$34,BaseSafra!E:E, 0)+ROW(A3))&lt;&gt;Safra!F$34,INDEX(BaseSafra!E:E,MATCH(Safra!F$34, BaseSafra!E:E, 0)+ROW(A3)),""),""),"")</f>
        <v>Arrendada (ha)</v>
      </c>
      <c r="E39" s="729"/>
      <c r="F39" s="729"/>
      <c r="G39" s="729"/>
      <c r="H39" s="729"/>
      <c r="I39" s="730"/>
      <c r="J39" s="229"/>
      <c r="K39" s="229"/>
      <c r="L39" s="229"/>
      <c r="M39" s="229"/>
      <c r="N39" s="229"/>
      <c r="O39" s="229"/>
      <c r="P39" s="229"/>
      <c r="Q39" s="229"/>
      <c r="R39" s="229"/>
      <c r="S39" s="229"/>
      <c r="T39" s="229"/>
      <c r="U39" s="229"/>
      <c r="V39" s="229"/>
      <c r="W39" s="229"/>
      <c r="X39" s="229"/>
      <c r="Y39" s="657"/>
      <c r="Z39" s="658"/>
      <c r="AA39" s="658"/>
      <c r="AB39" s="658"/>
      <c r="AC39" s="658"/>
      <c r="AD39" s="659"/>
      <c r="AE39" s="61"/>
    </row>
    <row r="40" spans="2:31" s="3" customFormat="1" ht="18" customHeight="1" x14ac:dyDescent="0.3">
      <c r="B40" s="60"/>
      <c r="C40" s="741"/>
      <c r="D40" s="728" t="str" cm="1">
        <f t="array" ref="D40">IFERROR(IF(INDEX(BaseSafra!E:E,MATCH(Safra!F$34,BaseSafra!E:E, 0)+ROW(A4))&lt;&gt;"",IF(INDEX(BaseSafra!E:E,MATCH(Safra!F$34,BaseSafra!E:E, 0)+ROW(A4))&lt;&gt;Safra!F$34,INDEX(BaseSafra!E:E,MATCH(Safra!F$34, BaseSafra!E:E, 0)+ROW(A4)),""),""),"")</f>
        <v>Rendimento (sc/ha)</v>
      </c>
      <c r="E40" s="729"/>
      <c r="F40" s="729"/>
      <c r="G40" s="729"/>
      <c r="H40" s="729"/>
      <c r="I40" s="730"/>
      <c r="J40" s="229"/>
      <c r="K40" s="229"/>
      <c r="L40" s="229"/>
      <c r="M40" s="229"/>
      <c r="N40" s="229"/>
      <c r="O40" s="229"/>
      <c r="P40" s="229"/>
      <c r="Q40" s="229"/>
      <c r="R40" s="229"/>
      <c r="S40" s="229"/>
      <c r="T40" s="229"/>
      <c r="U40" s="229"/>
      <c r="V40" s="229"/>
      <c r="W40" s="229"/>
      <c r="X40" s="229"/>
      <c r="Y40" s="657"/>
      <c r="Z40" s="658"/>
      <c r="AA40" s="658"/>
      <c r="AB40" s="658"/>
      <c r="AC40" s="658"/>
      <c r="AD40" s="659"/>
      <c r="AE40" s="61"/>
    </row>
    <row r="41" spans="2:31" s="3" customFormat="1" ht="18" customHeight="1" x14ac:dyDescent="0.3">
      <c r="B41" s="60"/>
      <c r="C41" s="741"/>
      <c r="D41" s="728" t="str" cm="1">
        <f t="array" ref="D41">IFERROR(IF(INDEX(BaseSafra!E:E,MATCH(Safra!F$34,BaseSafra!E:E, 0)+ROW(A5))&lt;&gt;"",IF(INDEX(BaseSafra!E:E,MATCH(Safra!F$34,BaseSafra!E:E, 0)+ROW(A5))&lt;&gt;Safra!F$34,INDEX(BaseSafra!E:E,MATCH(Safra!F$34, BaseSafra!E:E, 0)+ROW(A5)),""),""),"")</f>
        <v>Produção (sc)</v>
      </c>
      <c r="E41" s="729"/>
      <c r="F41" s="729"/>
      <c r="G41" s="729"/>
      <c r="H41" s="729"/>
      <c r="I41" s="730"/>
      <c r="J41" s="229">
        <f t="shared" ref="J41:X41" si="20">J40*J37</f>
        <v>0</v>
      </c>
      <c r="K41" s="229">
        <f t="shared" si="20"/>
        <v>0</v>
      </c>
      <c r="L41" s="229">
        <f t="shared" si="20"/>
        <v>0</v>
      </c>
      <c r="M41" s="229">
        <f t="shared" si="20"/>
        <v>0</v>
      </c>
      <c r="N41" s="229">
        <f t="shared" si="20"/>
        <v>0</v>
      </c>
      <c r="O41" s="229">
        <f t="shared" si="20"/>
        <v>0</v>
      </c>
      <c r="P41" s="229">
        <f t="shared" si="20"/>
        <v>0</v>
      </c>
      <c r="Q41" s="229">
        <f t="shared" si="20"/>
        <v>0</v>
      </c>
      <c r="R41" s="229">
        <f t="shared" si="20"/>
        <v>0</v>
      </c>
      <c r="S41" s="229">
        <f t="shared" si="20"/>
        <v>0</v>
      </c>
      <c r="T41" s="229">
        <f t="shared" si="20"/>
        <v>0</v>
      </c>
      <c r="U41" s="229">
        <f t="shared" si="20"/>
        <v>0</v>
      </c>
      <c r="V41" s="229">
        <f t="shared" si="20"/>
        <v>0</v>
      </c>
      <c r="W41" s="229">
        <f t="shared" si="20"/>
        <v>0</v>
      </c>
      <c r="X41" s="229">
        <f t="shared" si="20"/>
        <v>0</v>
      </c>
      <c r="Y41" s="657"/>
      <c r="Z41" s="658"/>
      <c r="AA41" s="658"/>
      <c r="AB41" s="658"/>
      <c r="AC41" s="658"/>
      <c r="AD41" s="659"/>
      <c r="AE41" s="61"/>
    </row>
    <row r="42" spans="2:31" s="3" customFormat="1" ht="18" customHeight="1" x14ac:dyDescent="0.3">
      <c r="B42" s="60"/>
      <c r="C42" s="741"/>
      <c r="D42" s="728" t="str" cm="1">
        <f t="array" ref="D42">IFERROR(IF(INDEX(BaseSafra!E:E,MATCH(Safra!F$34,BaseSafra!E:E, 0)+ROW(A6))&lt;&gt;"",IF(INDEX(BaseSafra!E:E,MATCH(Safra!F$34,BaseSafra!E:E, 0)+ROW(A6))&lt;&gt;Safra!F$34,INDEX(BaseSafra!E:E,MATCH(Safra!F$34, BaseSafra!E:E, 0)+ROW(A6)),""),""),"")</f>
        <v>Preço médio (R$/sc)</v>
      </c>
      <c r="E42" s="729"/>
      <c r="F42" s="729"/>
      <c r="G42" s="729"/>
      <c r="H42" s="729"/>
      <c r="I42" s="730"/>
      <c r="J42" s="229"/>
      <c r="K42" s="229"/>
      <c r="L42" s="229"/>
      <c r="M42" s="231"/>
      <c r="N42" s="231"/>
      <c r="O42" s="231"/>
      <c r="P42" s="231"/>
      <c r="Q42" s="231"/>
      <c r="R42" s="231"/>
      <c r="S42" s="231"/>
      <c r="T42" s="231"/>
      <c r="U42" s="231"/>
      <c r="V42" s="231"/>
      <c r="W42" s="231"/>
      <c r="X42" s="231"/>
      <c r="Y42" s="657"/>
      <c r="Z42" s="658"/>
      <c r="AA42" s="658"/>
      <c r="AB42" s="658"/>
      <c r="AC42" s="658"/>
      <c r="AD42" s="659"/>
      <c r="AE42" s="61"/>
    </row>
    <row r="43" spans="2:31" s="3" customFormat="1" ht="18" customHeight="1" x14ac:dyDescent="0.3">
      <c r="B43" s="60"/>
      <c r="C43" s="741"/>
      <c r="D43" s="728" t="str" cm="1">
        <f t="array" ref="D43">IFERROR(IF(INDEX(BaseSafra!E:E,MATCH(Safra!F$34,BaseSafra!E:E, 0)+ROW(A7))&lt;&gt;"",IF(INDEX(BaseSafra!E:E,MATCH(Safra!F$34,BaseSafra!E:E, 0)+ROW(A7))&lt;&gt;Safra!F$34,INDEX(BaseSafra!E:E,MATCH(Safra!F$34, BaseSafra!E:E, 0)+ROW(A7)),""),""),"")</f>
        <v>Custo Médio de Produção (R$/sc)</v>
      </c>
      <c r="E43" s="729"/>
      <c r="F43" s="729"/>
      <c r="G43" s="729"/>
      <c r="H43" s="729"/>
      <c r="I43" s="730"/>
      <c r="J43" s="229"/>
      <c r="K43" s="229"/>
      <c r="L43" s="229"/>
      <c r="M43" s="231"/>
      <c r="N43" s="231"/>
      <c r="O43" s="231"/>
      <c r="P43" s="231"/>
      <c r="Q43" s="231"/>
      <c r="R43" s="231"/>
      <c r="S43" s="231"/>
      <c r="T43" s="231"/>
      <c r="U43" s="231"/>
      <c r="V43" s="231"/>
      <c r="W43" s="231"/>
      <c r="X43" s="231"/>
      <c r="Y43" s="657"/>
      <c r="Z43" s="658"/>
      <c r="AA43" s="658"/>
      <c r="AB43" s="658"/>
      <c r="AC43" s="658"/>
      <c r="AD43" s="659"/>
      <c r="AE43" s="61"/>
    </row>
    <row r="44" spans="2:31" s="3" customFormat="1" ht="18" customHeight="1" x14ac:dyDescent="0.3">
      <c r="B44" s="60"/>
      <c r="C44" s="741"/>
      <c r="D44" s="728" t="str" cm="1">
        <f t="array" ref="D44">IFERROR(IF(INDEX(BaseSafra!E:E,MATCH(Safra!F$34,BaseSafra!E:E, 0)+ROW(A8))&lt;&gt;"",IF(INDEX(BaseSafra!E:E,MATCH(Safra!F$34,BaseSafra!E:E, 0)+ROW(A8))&lt;&gt;Safra!F$34,INDEX(BaseSafra!E:E,MATCH(Safra!F$34, BaseSafra!E:E, 0)+ROW(A8)),""),""),"")</f>
        <v>Receita Total (R$)</v>
      </c>
      <c r="E44" s="729"/>
      <c r="F44" s="729"/>
      <c r="G44" s="729"/>
      <c r="H44" s="729"/>
      <c r="I44" s="730"/>
      <c r="J44" s="239">
        <f t="shared" ref="J44:X44" si="21">J41*J42</f>
        <v>0</v>
      </c>
      <c r="K44" s="239">
        <f t="shared" si="21"/>
        <v>0</v>
      </c>
      <c r="L44" s="239">
        <f t="shared" si="21"/>
        <v>0</v>
      </c>
      <c r="M44" s="239">
        <f t="shared" si="21"/>
        <v>0</v>
      </c>
      <c r="N44" s="239">
        <f t="shared" si="21"/>
        <v>0</v>
      </c>
      <c r="O44" s="239">
        <f t="shared" si="21"/>
        <v>0</v>
      </c>
      <c r="P44" s="239">
        <f t="shared" si="21"/>
        <v>0</v>
      </c>
      <c r="Q44" s="239">
        <f t="shared" si="21"/>
        <v>0</v>
      </c>
      <c r="R44" s="239">
        <f t="shared" si="21"/>
        <v>0</v>
      </c>
      <c r="S44" s="239">
        <f t="shared" si="21"/>
        <v>0</v>
      </c>
      <c r="T44" s="239">
        <f t="shared" si="21"/>
        <v>0</v>
      </c>
      <c r="U44" s="239">
        <f t="shared" si="21"/>
        <v>0</v>
      </c>
      <c r="V44" s="239">
        <f t="shared" si="21"/>
        <v>0</v>
      </c>
      <c r="W44" s="239">
        <f t="shared" si="21"/>
        <v>0</v>
      </c>
      <c r="X44" s="239">
        <f t="shared" si="21"/>
        <v>0</v>
      </c>
      <c r="Y44" s="657"/>
      <c r="Z44" s="658"/>
      <c r="AA44" s="658"/>
      <c r="AB44" s="658"/>
      <c r="AC44" s="658"/>
      <c r="AD44" s="659"/>
      <c r="AE44" s="61"/>
    </row>
    <row r="45" spans="2:31" s="3" customFormat="1" ht="18" customHeight="1" x14ac:dyDescent="0.3">
      <c r="B45" s="60"/>
      <c r="C45" s="741"/>
      <c r="D45" s="728" t="str" cm="1">
        <f t="array" ref="D45">IFERROR(IF(INDEX(BaseSafra!E:E,MATCH(Safra!F$34,BaseSafra!E:E, 0)+ROW(A9))&lt;&gt;"",IF(INDEX(BaseSafra!E:E,MATCH(Safra!F$34,BaseSafra!E:E, 0)+ROW(A9))&lt;&gt;Safra!F$34,INDEX(BaseSafra!E:E,MATCH(Safra!F$34, BaseSafra!E:E, 0)+ROW(A9)),""),""),"")</f>
        <v>Custo Total de Produção (R$)</v>
      </c>
      <c r="E45" s="729"/>
      <c r="F45" s="729"/>
      <c r="G45" s="729"/>
      <c r="H45" s="729"/>
      <c r="I45" s="730"/>
      <c r="J45" s="239">
        <f t="shared" ref="J45:X45" si="22">J43*J37</f>
        <v>0</v>
      </c>
      <c r="K45" s="239">
        <f t="shared" si="22"/>
        <v>0</v>
      </c>
      <c r="L45" s="239">
        <f t="shared" si="22"/>
        <v>0</v>
      </c>
      <c r="M45" s="239">
        <f t="shared" si="22"/>
        <v>0</v>
      </c>
      <c r="N45" s="239">
        <f t="shared" si="22"/>
        <v>0</v>
      </c>
      <c r="O45" s="239">
        <f t="shared" si="22"/>
        <v>0</v>
      </c>
      <c r="P45" s="239">
        <f t="shared" si="22"/>
        <v>0</v>
      </c>
      <c r="Q45" s="239">
        <f t="shared" si="22"/>
        <v>0</v>
      </c>
      <c r="R45" s="239">
        <f t="shared" si="22"/>
        <v>0</v>
      </c>
      <c r="S45" s="239">
        <f t="shared" si="22"/>
        <v>0</v>
      </c>
      <c r="T45" s="239">
        <f t="shared" si="22"/>
        <v>0</v>
      </c>
      <c r="U45" s="239">
        <f t="shared" si="22"/>
        <v>0</v>
      </c>
      <c r="V45" s="239">
        <f t="shared" si="22"/>
        <v>0</v>
      </c>
      <c r="W45" s="239">
        <f t="shared" si="22"/>
        <v>0</v>
      </c>
      <c r="X45" s="239">
        <f t="shared" si="22"/>
        <v>0</v>
      </c>
      <c r="Y45" s="657"/>
      <c r="Z45" s="658"/>
      <c r="AA45" s="658"/>
      <c r="AB45" s="658"/>
      <c r="AC45" s="658"/>
      <c r="AD45" s="659"/>
      <c r="AE45" s="61"/>
    </row>
    <row r="46" spans="2:31" s="3" customFormat="1" ht="18" customHeight="1" x14ac:dyDescent="0.3">
      <c r="B46" s="60"/>
      <c r="C46" s="741"/>
      <c r="D46" s="728" t="str" cm="1">
        <f t="array" ref="D46">IFERROR(IF(INDEX(BaseSafra!E:E,MATCH(Safra!F$34,BaseSafra!E:E, 0)+ROW(A10))&lt;&gt;"",IF(INDEX(BaseSafra!E:E,MATCH(Safra!F$34,BaseSafra!E:E, 0)+ROW(A10))&lt;&gt;Safra!F$34,INDEX(BaseSafra!E:E,MATCH(Safra!F$34, BaseSafra!E:E, 0)+ROW(A10)),""),""),"")</f>
        <v>RESULTADO BRUTO (R$)</v>
      </c>
      <c r="E46" s="729"/>
      <c r="F46" s="729"/>
      <c r="G46" s="729"/>
      <c r="H46" s="729"/>
      <c r="I46" s="730"/>
      <c r="J46" s="239">
        <f t="shared" ref="J46:X46" si="23">J44-J45</f>
        <v>0</v>
      </c>
      <c r="K46" s="239">
        <f t="shared" si="23"/>
        <v>0</v>
      </c>
      <c r="L46" s="239">
        <f t="shared" si="23"/>
        <v>0</v>
      </c>
      <c r="M46" s="239">
        <f t="shared" si="23"/>
        <v>0</v>
      </c>
      <c r="N46" s="239">
        <f t="shared" si="23"/>
        <v>0</v>
      </c>
      <c r="O46" s="239">
        <f t="shared" si="23"/>
        <v>0</v>
      </c>
      <c r="P46" s="239">
        <f t="shared" si="23"/>
        <v>0</v>
      </c>
      <c r="Q46" s="239">
        <f t="shared" si="23"/>
        <v>0</v>
      </c>
      <c r="R46" s="239">
        <f t="shared" si="23"/>
        <v>0</v>
      </c>
      <c r="S46" s="239">
        <f t="shared" si="23"/>
        <v>0</v>
      </c>
      <c r="T46" s="239">
        <f t="shared" si="23"/>
        <v>0</v>
      </c>
      <c r="U46" s="239">
        <f t="shared" si="23"/>
        <v>0</v>
      </c>
      <c r="V46" s="239">
        <f t="shared" si="23"/>
        <v>0</v>
      </c>
      <c r="W46" s="239">
        <f t="shared" si="23"/>
        <v>0</v>
      </c>
      <c r="X46" s="239">
        <f t="shared" si="23"/>
        <v>0</v>
      </c>
      <c r="Y46" s="657"/>
      <c r="Z46" s="658"/>
      <c r="AA46" s="658"/>
      <c r="AB46" s="658"/>
      <c r="AC46" s="658"/>
      <c r="AD46" s="659"/>
      <c r="AE46" s="61"/>
    </row>
    <row r="47" spans="2:31" s="3" customFormat="1" ht="18" customHeight="1" x14ac:dyDescent="0.3">
      <c r="B47" s="60"/>
      <c r="C47" s="741"/>
      <c r="D47" s="728" t="str" cm="1">
        <f t="array" ref="D47">IFERROR(IF(INDEX(BaseSafra!E:E,MATCH(Safra!F$34,BaseSafra!E:E, 0)+ROW(A11))&lt;&gt;"",IF(INDEX(BaseSafra!E:E,MATCH(Safra!F$34,BaseSafra!E:E, 0)+ROW(A11))&lt;&gt;Safra!F$34,INDEX(BaseSafra!E:E,MATCH(Safra!F$34, BaseSafra!E:E, 0)+ROW(A11)),""),""),"")</f>
        <v>MARGEM BRUTA (%)</v>
      </c>
      <c r="E47" s="729"/>
      <c r="F47" s="729"/>
      <c r="G47" s="729"/>
      <c r="H47" s="729"/>
      <c r="I47" s="730"/>
      <c r="J47" s="239">
        <f t="shared" ref="J47:X47" si="24">IFERROR(J46/J44,0)</f>
        <v>0</v>
      </c>
      <c r="K47" s="239">
        <f t="shared" si="24"/>
        <v>0</v>
      </c>
      <c r="L47" s="239">
        <f t="shared" si="24"/>
        <v>0</v>
      </c>
      <c r="M47" s="239">
        <f t="shared" si="24"/>
        <v>0</v>
      </c>
      <c r="N47" s="239">
        <f t="shared" si="24"/>
        <v>0</v>
      </c>
      <c r="O47" s="239">
        <f t="shared" si="24"/>
        <v>0</v>
      </c>
      <c r="P47" s="239">
        <f t="shared" si="24"/>
        <v>0</v>
      </c>
      <c r="Q47" s="239">
        <f t="shared" si="24"/>
        <v>0</v>
      </c>
      <c r="R47" s="239">
        <f t="shared" si="24"/>
        <v>0</v>
      </c>
      <c r="S47" s="239">
        <f t="shared" si="24"/>
        <v>0</v>
      </c>
      <c r="T47" s="239">
        <f t="shared" si="24"/>
        <v>0</v>
      </c>
      <c r="U47" s="239">
        <f t="shared" si="24"/>
        <v>0</v>
      </c>
      <c r="V47" s="239">
        <f t="shared" si="24"/>
        <v>0</v>
      </c>
      <c r="W47" s="239">
        <f t="shared" si="24"/>
        <v>0</v>
      </c>
      <c r="X47" s="239">
        <f t="shared" si="24"/>
        <v>0</v>
      </c>
      <c r="Y47" s="657"/>
      <c r="Z47" s="658"/>
      <c r="AA47" s="658"/>
      <c r="AB47" s="658"/>
      <c r="AC47" s="658"/>
      <c r="AD47" s="659"/>
      <c r="AE47" s="61"/>
    </row>
    <row r="48" spans="2:31" s="3" customFormat="1" ht="18" customHeight="1" x14ac:dyDescent="0.3">
      <c r="B48" s="60"/>
      <c r="C48" s="741"/>
      <c r="D48" s="728" t="str" cm="1">
        <f t="array" ref="D48">IFERROR(IF(INDEX(BaseSafra!E:E,MATCH(Safra!F$34,BaseSafra!E:E, 0)+ROW(A12))&lt;&gt;"",IF(INDEX(BaseSafra!E:E,MATCH(Safra!F$34,BaseSafra!E:E, 0)+ROW(A12))&lt;&gt;Safra!F$34,INDEX(BaseSafra!E:E,MATCH(Safra!F$34, BaseSafra!E:E, 0)+ROW(A12)),""),""),"")</f>
        <v/>
      </c>
      <c r="E48" s="729"/>
      <c r="F48" s="729"/>
      <c r="G48" s="729"/>
      <c r="H48" s="729"/>
      <c r="I48" s="730"/>
      <c r="J48" s="229"/>
      <c r="K48" s="229"/>
      <c r="L48" s="229"/>
      <c r="M48" s="279"/>
      <c r="N48" s="279"/>
      <c r="O48" s="279"/>
      <c r="P48" s="279"/>
      <c r="Q48" s="279"/>
      <c r="R48" s="279"/>
      <c r="S48" s="279"/>
      <c r="T48" s="279"/>
      <c r="U48" s="279"/>
      <c r="V48" s="279"/>
      <c r="W48" s="279"/>
      <c r="X48" s="279"/>
      <c r="Y48" s="657"/>
      <c r="Z48" s="658"/>
      <c r="AA48" s="658"/>
      <c r="AB48" s="658"/>
      <c r="AC48" s="658"/>
      <c r="AD48" s="659"/>
      <c r="AE48" s="61"/>
    </row>
    <row r="49" spans="2:31" s="3" customFormat="1" ht="18" customHeight="1" x14ac:dyDescent="0.3">
      <c r="B49" s="60"/>
      <c r="C49" s="741"/>
      <c r="D49" s="728" t="str" cm="1">
        <f t="array" ref="D49">IFERROR(IF(INDEX(BaseSafra!E:E,MATCH(Safra!F$34,BaseSafra!E:E, 0)+ROW(A13))&lt;&gt;"",IF(INDEX(BaseSafra!E:E,MATCH(Safra!F$34,BaseSafra!E:E, 0)+ROW(A13))&lt;&gt;Safra!F$34,INDEX(BaseSafra!E:E,MATCH(Safra!F$34, BaseSafra!E:E, 0)+ROW(A13)),""),""),"")</f>
        <v/>
      </c>
      <c r="E49" s="729"/>
      <c r="F49" s="729"/>
      <c r="G49" s="729"/>
      <c r="H49" s="729"/>
      <c r="I49" s="730"/>
      <c r="J49" s="229"/>
      <c r="K49" s="229"/>
      <c r="L49" s="229"/>
      <c r="M49" s="279"/>
      <c r="N49" s="279"/>
      <c r="O49" s="279"/>
      <c r="P49" s="279"/>
      <c r="Q49" s="279"/>
      <c r="R49" s="279"/>
      <c r="S49" s="279"/>
      <c r="T49" s="279"/>
      <c r="U49" s="279"/>
      <c r="V49" s="279"/>
      <c r="W49" s="279"/>
      <c r="X49" s="279"/>
      <c r="Y49" s="657"/>
      <c r="Z49" s="658"/>
      <c r="AA49" s="658"/>
      <c r="AB49" s="658"/>
      <c r="AC49" s="658"/>
      <c r="AD49" s="659"/>
      <c r="AE49" s="61"/>
    </row>
    <row r="50" spans="2:31" s="3" customFormat="1" ht="18" customHeight="1" x14ac:dyDescent="0.3">
      <c r="B50" s="60"/>
      <c r="C50" s="741"/>
      <c r="D50" s="728" t="str" cm="1">
        <f t="array" ref="D50">IFERROR(IF(INDEX(BaseSafra!E:E,MATCH(Safra!F$34,BaseSafra!E:E, 0)+ROW(A14))&lt;&gt;"",IF(INDEX(BaseSafra!E:E,MATCH(Safra!F$34,BaseSafra!E:E, 0)+ROW(A14))&lt;&gt;Safra!F$34,INDEX(BaseSafra!E:E,MATCH(Safra!F$34, BaseSafra!E:E, 0)+ROW(A14)),""),""),"")</f>
        <v/>
      </c>
      <c r="E50" s="729"/>
      <c r="F50" s="729"/>
      <c r="G50" s="729"/>
      <c r="H50" s="729"/>
      <c r="I50" s="730"/>
      <c r="J50" s="229"/>
      <c r="K50" s="229"/>
      <c r="L50" s="229"/>
      <c r="M50" s="279"/>
      <c r="N50" s="279"/>
      <c r="O50" s="279"/>
      <c r="P50" s="279"/>
      <c r="Q50" s="279"/>
      <c r="R50" s="279"/>
      <c r="S50" s="279"/>
      <c r="T50" s="279"/>
      <c r="U50" s="279"/>
      <c r="V50" s="279"/>
      <c r="W50" s="279"/>
      <c r="X50" s="279"/>
      <c r="Y50" s="657"/>
      <c r="Z50" s="658"/>
      <c r="AA50" s="658"/>
      <c r="AB50" s="658"/>
      <c r="AC50" s="658"/>
      <c r="AD50" s="659"/>
      <c r="AE50" s="61"/>
    </row>
    <row r="51" spans="2:31" s="3" customFormat="1" ht="18" customHeight="1" x14ac:dyDescent="0.3">
      <c r="B51" s="60"/>
      <c r="C51" s="741"/>
      <c r="D51" s="728" t="str" cm="1">
        <f t="array" ref="D51">IFERROR(IF(INDEX(BaseSafra!E:E,MATCH(Safra!F$34,BaseSafra!E:E, 0)+ROW(A15))&lt;&gt;"",IF(INDEX(BaseSafra!E:E,MATCH(Safra!F$34,BaseSafra!E:E, 0)+ROW(A15))&lt;&gt;Safra!F$34,INDEX(BaseSafra!E:E,MATCH(Safra!F$34, BaseSafra!E:E, 0)+ROW(A15)),""),""),"")</f>
        <v/>
      </c>
      <c r="E51" s="729"/>
      <c r="F51" s="729"/>
      <c r="G51" s="729"/>
      <c r="H51" s="729"/>
      <c r="I51" s="730"/>
      <c r="J51" s="229"/>
      <c r="K51" s="229"/>
      <c r="L51" s="229"/>
      <c r="M51" s="279"/>
      <c r="N51" s="279"/>
      <c r="O51" s="279"/>
      <c r="P51" s="279"/>
      <c r="Q51" s="279"/>
      <c r="R51" s="279"/>
      <c r="S51" s="279"/>
      <c r="T51" s="279"/>
      <c r="U51" s="279"/>
      <c r="V51" s="279"/>
      <c r="W51" s="279"/>
      <c r="X51" s="279"/>
      <c r="Y51" s="657"/>
      <c r="Z51" s="658"/>
      <c r="AA51" s="658"/>
      <c r="AB51" s="658"/>
      <c r="AC51" s="658"/>
      <c r="AD51" s="659"/>
      <c r="AE51" s="61"/>
    </row>
    <row r="52" spans="2:31" s="3" customFormat="1" ht="18" customHeight="1" x14ac:dyDescent="0.3">
      <c r="B52" s="60"/>
      <c r="C52" s="741"/>
      <c r="D52" s="728" t="str" cm="1">
        <f t="array" ref="D52">IFERROR(IF(INDEX(BaseSafra!E:E,MATCH(Safra!F$34,BaseSafra!E:E, 0)+ROW(A16))&lt;&gt;"",IF(INDEX(BaseSafra!E:E,MATCH(Safra!F$34,BaseSafra!E:E, 0)+ROW(A16))&lt;&gt;Safra!F$34,INDEX(BaseSafra!E:E,MATCH(Safra!F$34, BaseSafra!E:E, 0)+ROW(A16)),""),""),"")</f>
        <v/>
      </c>
      <c r="E52" s="729"/>
      <c r="F52" s="729"/>
      <c r="G52" s="729"/>
      <c r="H52" s="729"/>
      <c r="I52" s="730"/>
      <c r="J52" s="229"/>
      <c r="K52" s="229"/>
      <c r="L52" s="229"/>
      <c r="M52" s="279"/>
      <c r="N52" s="279"/>
      <c r="O52" s="279"/>
      <c r="P52" s="279"/>
      <c r="Q52" s="279"/>
      <c r="R52" s="279"/>
      <c r="S52" s="279"/>
      <c r="T52" s="279"/>
      <c r="U52" s="279"/>
      <c r="V52" s="279"/>
      <c r="W52" s="279"/>
      <c r="X52" s="279"/>
      <c r="Y52" s="657"/>
      <c r="Z52" s="658"/>
      <c r="AA52" s="658"/>
      <c r="AB52" s="658"/>
      <c r="AC52" s="658"/>
      <c r="AD52" s="659"/>
      <c r="AE52" s="61"/>
    </row>
    <row r="53" spans="2:31" s="3" customFormat="1" ht="18" customHeight="1" x14ac:dyDescent="0.3">
      <c r="B53" s="60"/>
      <c r="C53" s="741"/>
      <c r="D53" s="728" t="str" cm="1">
        <f t="array" ref="D53">IFERROR(IF(INDEX(BaseSafra!E:E,MATCH(Safra!F$34,BaseSafra!E:E, 0)+ROW(A17))&lt;&gt;"",IF(INDEX(BaseSafra!E:E,MATCH(Safra!F$34,BaseSafra!E:E, 0)+ROW(A17))&lt;&gt;Safra!F$34,INDEX(BaseSafra!E:E,MATCH(Safra!F$34, BaseSafra!E:E, 0)+ROW(A17)),""),""),"")</f>
        <v/>
      </c>
      <c r="E53" s="729"/>
      <c r="F53" s="729"/>
      <c r="G53" s="729"/>
      <c r="H53" s="729"/>
      <c r="I53" s="730"/>
      <c r="J53" s="229"/>
      <c r="K53" s="229"/>
      <c r="L53" s="229"/>
      <c r="M53" s="280"/>
      <c r="N53" s="280"/>
      <c r="O53" s="280"/>
      <c r="P53" s="280"/>
      <c r="Q53" s="280"/>
      <c r="R53" s="280"/>
      <c r="S53" s="280"/>
      <c r="T53" s="280"/>
      <c r="U53" s="280"/>
      <c r="V53" s="280"/>
      <c r="W53" s="280"/>
      <c r="X53" s="280"/>
      <c r="Y53" s="657"/>
      <c r="Z53" s="658"/>
      <c r="AA53" s="658"/>
      <c r="AB53" s="658"/>
      <c r="AC53" s="658"/>
      <c r="AD53" s="659"/>
      <c r="AE53" s="61"/>
    </row>
    <row r="54" spans="2:31" s="3" customFormat="1" ht="18" customHeight="1" x14ac:dyDescent="0.3">
      <c r="B54" s="60"/>
      <c r="C54" s="741"/>
      <c r="D54" s="728" t="str" cm="1">
        <f t="array" ref="D54">IFERROR(IF(INDEX(BaseSafra!E:E,MATCH(Safra!F$34,BaseSafra!E:E, 0)+ROW(A18))&lt;&gt;"",IF(INDEX(BaseSafra!E:E,MATCH(Safra!F$34,BaseSafra!E:E, 0)+ROW(A18))&lt;&gt;Safra!F$34,INDEX(BaseSafra!E:E,MATCH(Safra!F$34, BaseSafra!E:E, 0)+ROW(A18)),""),""),"")</f>
        <v/>
      </c>
      <c r="E54" s="729"/>
      <c r="F54" s="729"/>
      <c r="G54" s="729"/>
      <c r="H54" s="729"/>
      <c r="I54" s="730"/>
      <c r="J54" s="229"/>
      <c r="K54" s="229"/>
      <c r="L54" s="229"/>
      <c r="M54" s="280"/>
      <c r="N54" s="280"/>
      <c r="O54" s="280"/>
      <c r="P54" s="280"/>
      <c r="Q54" s="280"/>
      <c r="R54" s="280"/>
      <c r="S54" s="280"/>
      <c r="T54" s="280"/>
      <c r="U54" s="280"/>
      <c r="V54" s="280"/>
      <c r="W54" s="280"/>
      <c r="X54" s="280"/>
      <c r="Y54" s="657"/>
      <c r="Z54" s="658"/>
      <c r="AA54" s="658"/>
      <c r="AB54" s="658"/>
      <c r="AC54" s="658"/>
      <c r="AD54" s="659"/>
      <c r="AE54" s="61"/>
    </row>
    <row r="55" spans="2:31" s="3" customFormat="1" ht="18" customHeight="1" x14ac:dyDescent="0.3">
      <c r="B55" s="60"/>
      <c r="C55" s="741"/>
      <c r="D55" s="728" t="str" cm="1">
        <f t="array" ref="D55">IFERROR(IF(INDEX(BaseSafra!E:E,MATCH(Safra!F$34,BaseSafra!E:E, 0)+ROW(A19))&lt;&gt;"",IF(INDEX(BaseSafra!E:E,MATCH(Safra!F$34,BaseSafra!E:E, 0)+ROW(A19))&lt;&gt;Safra!F$34,INDEX(BaseSafra!E:E,MATCH(Safra!F$34, BaseSafra!E:E, 0)+ROW(A19)),""),""),"")</f>
        <v/>
      </c>
      <c r="E55" s="729"/>
      <c r="F55" s="729"/>
      <c r="G55" s="729"/>
      <c r="H55" s="729"/>
      <c r="I55" s="730"/>
      <c r="J55" s="229"/>
      <c r="K55" s="229"/>
      <c r="L55" s="229"/>
      <c r="M55" s="280"/>
      <c r="N55" s="280"/>
      <c r="O55" s="280"/>
      <c r="P55" s="280"/>
      <c r="Q55" s="280"/>
      <c r="R55" s="280"/>
      <c r="S55" s="280"/>
      <c r="T55" s="280"/>
      <c r="U55" s="280"/>
      <c r="V55" s="280"/>
      <c r="W55" s="280"/>
      <c r="X55" s="280"/>
      <c r="Y55" s="657"/>
      <c r="Z55" s="658"/>
      <c r="AA55" s="658"/>
      <c r="AB55" s="658"/>
      <c r="AC55" s="658"/>
      <c r="AD55" s="659"/>
      <c r="AE55" s="61"/>
    </row>
    <row r="56" spans="2:31" s="3" customFormat="1" ht="18" customHeight="1" x14ac:dyDescent="0.3">
      <c r="B56" s="60"/>
      <c r="C56" s="741"/>
      <c r="D56" s="728" t="str" cm="1">
        <f t="array" ref="D56">IFERROR(IF(INDEX(BaseSafra!E:E,MATCH(Safra!F$34,BaseSafra!E:E, 0)+ROW(A20))&lt;&gt;"",IF(INDEX(BaseSafra!E:E,MATCH(Safra!F$34,BaseSafra!E:E, 0)+ROW(A20))&lt;&gt;Safra!F$34,INDEX(BaseSafra!E:E,MATCH(Safra!F$34, BaseSafra!E:E, 0)+ROW(A20)),""),""),"")</f>
        <v/>
      </c>
      <c r="E56" s="729"/>
      <c r="F56" s="729"/>
      <c r="G56" s="729"/>
      <c r="H56" s="729"/>
      <c r="I56" s="730"/>
      <c r="J56" s="229"/>
      <c r="K56" s="229"/>
      <c r="L56" s="229"/>
      <c r="M56" s="280"/>
      <c r="N56" s="280"/>
      <c r="O56" s="280"/>
      <c r="P56" s="280"/>
      <c r="Q56" s="280"/>
      <c r="R56" s="280"/>
      <c r="S56" s="280"/>
      <c r="T56" s="280"/>
      <c r="U56" s="280"/>
      <c r="V56" s="280"/>
      <c r="W56" s="280"/>
      <c r="X56" s="280"/>
      <c r="Y56" s="657"/>
      <c r="Z56" s="658"/>
      <c r="AA56" s="658"/>
      <c r="AB56" s="658"/>
      <c r="AC56" s="658"/>
      <c r="AD56" s="659"/>
      <c r="AE56" s="61"/>
    </row>
    <row r="57" spans="2:31" s="3" customFormat="1" ht="18" customHeight="1" x14ac:dyDescent="0.3">
      <c r="B57" s="60"/>
      <c r="C57" s="742"/>
      <c r="D57" s="728" t="str" cm="1">
        <f t="array" ref="D57">IFERROR(IF(INDEX(BaseSafra!E:E,MATCH(Safra!F$34,BaseSafra!E:E, 0)+ROW(A21))&lt;&gt;"",IF(INDEX(BaseSafra!E:E,MATCH(Safra!F$34,BaseSafra!E:E, 0)+ROW(A21))&lt;&gt;Safra!F$34,INDEX(BaseSafra!E:E,MATCH(Safra!F$34, BaseSafra!E:E, 0)+ROW(A21)),""),""),"")</f>
        <v/>
      </c>
      <c r="E57" s="729"/>
      <c r="F57" s="729"/>
      <c r="G57" s="729"/>
      <c r="H57" s="729"/>
      <c r="I57" s="730"/>
      <c r="J57" s="240"/>
      <c r="K57" s="240"/>
      <c r="L57" s="240"/>
      <c r="M57" s="281"/>
      <c r="N57" s="281"/>
      <c r="O57" s="281"/>
      <c r="P57" s="281"/>
      <c r="Q57" s="281"/>
      <c r="R57" s="281"/>
      <c r="S57" s="281"/>
      <c r="T57" s="281"/>
      <c r="U57" s="281"/>
      <c r="V57" s="281"/>
      <c r="W57" s="281"/>
      <c r="X57" s="281"/>
      <c r="Y57" s="660"/>
      <c r="Z57" s="661"/>
      <c r="AA57" s="661"/>
      <c r="AB57" s="661"/>
      <c r="AC57" s="661"/>
      <c r="AD57" s="662"/>
      <c r="AE57" s="61"/>
    </row>
    <row r="58" spans="2:31" x14ac:dyDescent="0.3">
      <c r="B58" s="22"/>
      <c r="D58" s="31"/>
      <c r="E58" s="31"/>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21"/>
    </row>
    <row r="59" spans="2:31" s="3" customFormat="1" ht="19.8" customHeight="1" x14ac:dyDescent="0.3">
      <c r="B59" s="60"/>
      <c r="C59" s="740">
        <v>2</v>
      </c>
      <c r="D59" s="743" t="s">
        <v>48</v>
      </c>
      <c r="E59" s="664"/>
      <c r="F59" s="743" t="s">
        <v>45</v>
      </c>
      <c r="G59" s="743"/>
      <c r="H59" s="743"/>
      <c r="I59" s="277"/>
      <c r="J59" s="744" t="s">
        <v>286</v>
      </c>
      <c r="K59" s="745"/>
      <c r="L59" s="745"/>
      <c r="M59" s="745"/>
      <c r="N59" s="745"/>
      <c r="O59" s="745"/>
      <c r="P59" s="745"/>
      <c r="Q59" s="745"/>
      <c r="R59" s="745"/>
      <c r="S59" s="745"/>
      <c r="T59" s="745"/>
      <c r="U59" s="745"/>
      <c r="V59" s="745"/>
      <c r="W59" s="745"/>
      <c r="X59" s="746"/>
      <c r="Y59" s="744" t="s">
        <v>47</v>
      </c>
      <c r="Z59" s="745"/>
      <c r="AA59" s="745"/>
      <c r="AB59" s="745"/>
      <c r="AC59" s="745"/>
      <c r="AD59" s="746"/>
      <c r="AE59" s="61"/>
    </row>
    <row r="60" spans="2:31" s="3" customFormat="1" ht="19.8" customHeight="1" x14ac:dyDescent="0.3">
      <c r="B60" s="60"/>
      <c r="C60" s="741"/>
      <c r="D60" s="666"/>
      <c r="E60" s="667"/>
      <c r="F60" s="743"/>
      <c r="G60" s="743"/>
      <c r="H60" s="743"/>
      <c r="I60" s="278"/>
      <c r="J60" s="747" t="str">
        <f>IF(MONTH($D$15)&gt;=10,(YEAR($D$15)-2)&amp;"/"&amp;(YEAR($D$15)-1),(YEAR($D$15)-3)&amp;"/"&amp;(YEAR($D$15)-2))</f>
        <v>2022/2023</v>
      </c>
      <c r="K60" s="747"/>
      <c r="L60" s="747"/>
      <c r="M60" s="747" t="str">
        <f>IF(MONTH($D$15)&gt;=10,(YEAR($D$15)-1)&amp;"/"&amp;YEAR($D$15),(YEAR($D$15)-2)&amp;"/"&amp;(YEAR($D$15)-1))</f>
        <v>2023/2024</v>
      </c>
      <c r="N60" s="747"/>
      <c r="O60" s="747"/>
      <c r="P60" s="747" t="str">
        <f>IF(MONTH($D$15)&gt;=10,YEAR($D$15)&amp;"/"&amp;YEAR($D$15)+1,YEAR($D$15)-1&amp;"/"&amp;YEAR($D$15))</f>
        <v>2024/2025</v>
      </c>
      <c r="Q60" s="747"/>
      <c r="R60" s="747"/>
      <c r="S60" s="747" t="str">
        <f>IF(MONTH($D$15)&gt;=10,(YEAR($D$15)+1)&amp;"/"&amp;(YEAR($D$15)+2),YEAR($D$15)&amp;"/"&amp;(YEAR($D$15)+1))</f>
        <v>2025/2026</v>
      </c>
      <c r="T60" s="747"/>
      <c r="U60" s="747"/>
      <c r="V60" s="747" t="str">
        <f>IF(MONTH($D$15)&gt;=10,(YEAR($D$15)+2)&amp;"/"&amp;(YEAR($D$15)+3),(YEAR($D$15)+1)&amp;"/"&amp;(YEAR($D$15)+2))</f>
        <v>2026/2027</v>
      </c>
      <c r="W60" s="747"/>
      <c r="X60" s="747"/>
      <c r="Y60" s="117"/>
      <c r="Z60" s="115"/>
      <c r="AA60" s="115"/>
      <c r="AB60" s="115"/>
      <c r="AC60" s="115"/>
      <c r="AD60" s="116"/>
      <c r="AE60" s="61"/>
    </row>
    <row r="61" spans="2:31" s="3" customFormat="1" ht="18" customHeight="1" x14ac:dyDescent="0.3">
      <c r="B61" s="60"/>
      <c r="C61" s="741"/>
      <c r="D61" s="748" t="s">
        <v>30</v>
      </c>
      <c r="E61" s="749"/>
      <c r="F61" s="749"/>
      <c r="G61" s="749"/>
      <c r="H61" s="749"/>
      <c r="I61" s="750"/>
      <c r="J61" s="32" t="s">
        <v>287</v>
      </c>
      <c r="K61" s="110" t="s">
        <v>288</v>
      </c>
      <c r="L61" s="35" t="s">
        <v>289</v>
      </c>
      <c r="M61" s="32" t="s">
        <v>287</v>
      </c>
      <c r="N61" s="110" t="s">
        <v>288</v>
      </c>
      <c r="O61" s="35" t="s">
        <v>289</v>
      </c>
      <c r="P61" s="32" t="s">
        <v>287</v>
      </c>
      <c r="Q61" s="110" t="s">
        <v>288</v>
      </c>
      <c r="R61" s="35" t="s">
        <v>289</v>
      </c>
      <c r="S61" s="32" t="s">
        <v>287</v>
      </c>
      <c r="T61" s="110" t="s">
        <v>288</v>
      </c>
      <c r="U61" s="35" t="s">
        <v>289</v>
      </c>
      <c r="V61" s="32" t="s">
        <v>287</v>
      </c>
      <c r="W61" s="110" t="s">
        <v>288</v>
      </c>
      <c r="X61" s="35" t="s">
        <v>289</v>
      </c>
      <c r="Y61" s="657"/>
      <c r="Z61" s="658"/>
      <c r="AA61" s="658"/>
      <c r="AB61" s="658"/>
      <c r="AC61" s="658"/>
      <c r="AD61" s="659"/>
      <c r="AE61" s="61"/>
    </row>
    <row r="62" spans="2:31" s="3" customFormat="1" ht="18" customHeight="1" x14ac:dyDescent="0.3">
      <c r="B62" s="60"/>
      <c r="C62" s="741"/>
      <c r="D62" s="728" t="str" cm="1">
        <f t="array" ref="D62">IFERROR(IF(INDEX(BaseSafra!E:E,MATCH(Safra!F$59,BaseSafra!E:E, 0)+ROW(A1))&lt;&gt;"",IF(INDEX(BaseSafra!E:E,MATCH(Safra!F$59,BaseSafra!E:E, 0)+ROW(A1))&lt;&gt;Safra!F$59,INDEX(BaseSafra!E:E,MATCH(Safra!F$59, BaseSafra!E:E, 0)+ROW(A1)),""),""),"")</f>
        <v>Área Plantada (ha)</v>
      </c>
      <c r="E62" s="729"/>
      <c r="F62" s="729"/>
      <c r="G62" s="729"/>
      <c r="H62" s="729"/>
      <c r="I62" s="730"/>
      <c r="J62" s="220">
        <f t="shared" ref="J62:X62" si="25">SUM(J63:J64)</f>
        <v>0</v>
      </c>
      <c r="K62" s="220">
        <f t="shared" si="25"/>
        <v>0</v>
      </c>
      <c r="L62" s="220">
        <f t="shared" si="25"/>
        <v>0</v>
      </c>
      <c r="M62" s="220">
        <f t="shared" si="25"/>
        <v>0</v>
      </c>
      <c r="N62" s="220">
        <f t="shared" si="25"/>
        <v>0</v>
      </c>
      <c r="O62" s="220">
        <f t="shared" si="25"/>
        <v>0</v>
      </c>
      <c r="P62" s="220">
        <f t="shared" si="25"/>
        <v>0</v>
      </c>
      <c r="Q62" s="220">
        <f t="shared" si="25"/>
        <v>0</v>
      </c>
      <c r="R62" s="220">
        <f t="shared" si="25"/>
        <v>0</v>
      </c>
      <c r="S62" s="220">
        <f t="shared" si="25"/>
        <v>0</v>
      </c>
      <c r="T62" s="220">
        <f t="shared" si="25"/>
        <v>0</v>
      </c>
      <c r="U62" s="220">
        <f t="shared" si="25"/>
        <v>0</v>
      </c>
      <c r="V62" s="220">
        <f t="shared" si="25"/>
        <v>0</v>
      </c>
      <c r="W62" s="220">
        <f t="shared" si="25"/>
        <v>0</v>
      </c>
      <c r="X62" s="220">
        <f t="shared" si="25"/>
        <v>0</v>
      </c>
      <c r="Y62" s="657"/>
      <c r="Z62" s="658"/>
      <c r="AA62" s="658"/>
      <c r="AB62" s="658"/>
      <c r="AC62" s="658"/>
      <c r="AD62" s="659"/>
      <c r="AE62" s="61"/>
    </row>
    <row r="63" spans="2:31" s="3" customFormat="1" ht="18" customHeight="1" x14ac:dyDescent="0.3">
      <c r="B63" s="60"/>
      <c r="C63" s="741"/>
      <c r="D63" s="728" t="str" cm="1">
        <f t="array" ref="D63">IFERROR(IF(INDEX(BaseSafra!E:E,MATCH(Safra!F$59,BaseSafra!E:E, 0)+ROW(A2))&lt;&gt;"",IF(INDEX(BaseSafra!E:E,MATCH(Safra!F$59,BaseSafra!E:E, 0)+ROW(A2))&lt;&gt;Safra!F$59,INDEX(BaseSafra!E:E,MATCH(Safra!F$59, BaseSafra!E:E, 0)+ROW(A2)),""),""),"")</f>
        <v>Própria (ha)</v>
      </c>
      <c r="E63" s="729"/>
      <c r="F63" s="729"/>
      <c r="G63" s="729"/>
      <c r="H63" s="729"/>
      <c r="I63" s="730"/>
      <c r="J63" s="229"/>
      <c r="K63" s="229"/>
      <c r="L63" s="229"/>
      <c r="M63" s="229"/>
      <c r="N63" s="229"/>
      <c r="O63" s="229"/>
      <c r="P63" s="229"/>
      <c r="Q63" s="229"/>
      <c r="R63" s="229"/>
      <c r="S63" s="229"/>
      <c r="T63" s="229"/>
      <c r="U63" s="229"/>
      <c r="V63" s="229"/>
      <c r="W63" s="229"/>
      <c r="X63" s="229"/>
      <c r="Y63" s="657"/>
      <c r="Z63" s="658"/>
      <c r="AA63" s="658"/>
      <c r="AB63" s="658"/>
      <c r="AC63" s="658"/>
      <c r="AD63" s="659"/>
      <c r="AE63" s="61"/>
    </row>
    <row r="64" spans="2:31" s="3" customFormat="1" ht="18" customHeight="1" x14ac:dyDescent="0.3">
      <c r="B64" s="60"/>
      <c r="C64" s="741"/>
      <c r="D64" s="728" t="str" cm="1">
        <f t="array" ref="D64">IFERROR(IF(INDEX(BaseSafra!E:E,MATCH(Safra!F$59,BaseSafra!E:E, 0)+ROW(A3))&lt;&gt;"",IF(INDEX(BaseSafra!E:E,MATCH(Safra!F$59,BaseSafra!E:E, 0)+ROW(A3))&lt;&gt;Safra!F$59,INDEX(BaseSafra!E:E,MATCH(Safra!F$59, BaseSafra!E:E, 0)+ROW(A3)),""),""),"")</f>
        <v>Arrendada (ha)</v>
      </c>
      <c r="E64" s="729"/>
      <c r="F64" s="729"/>
      <c r="G64" s="729"/>
      <c r="H64" s="729"/>
      <c r="I64" s="730"/>
      <c r="J64" s="229"/>
      <c r="K64" s="229"/>
      <c r="L64" s="229"/>
      <c r="M64" s="229"/>
      <c r="N64" s="229"/>
      <c r="O64" s="229"/>
      <c r="P64" s="229"/>
      <c r="Q64" s="229"/>
      <c r="R64" s="229"/>
      <c r="S64" s="229"/>
      <c r="T64" s="229"/>
      <c r="U64" s="229"/>
      <c r="V64" s="229"/>
      <c r="W64" s="229"/>
      <c r="X64" s="229"/>
      <c r="Y64" s="657"/>
      <c r="Z64" s="658"/>
      <c r="AA64" s="658"/>
      <c r="AB64" s="658"/>
      <c r="AC64" s="658"/>
      <c r="AD64" s="659"/>
      <c r="AE64" s="61"/>
    </row>
    <row r="65" spans="2:31" s="3" customFormat="1" ht="18" customHeight="1" x14ac:dyDescent="0.3">
      <c r="B65" s="60"/>
      <c r="C65" s="741"/>
      <c r="D65" s="728" t="str" cm="1">
        <f t="array" ref="D65">IFERROR(IF(INDEX(BaseSafra!E:E,MATCH(Safra!F$59,BaseSafra!E:E, 0)+ROW(A4))&lt;&gt;"",IF(INDEX(BaseSafra!E:E,MATCH(Safra!F$59,BaseSafra!E:E, 0)+ROW(A4))&lt;&gt;Safra!F$59,INDEX(BaseSafra!E:E,MATCH(Safra!F$59, BaseSafra!E:E, 0)+ROW(A4)),""),""),"")</f>
        <v>Rendimento (sc/ha)</v>
      </c>
      <c r="E65" s="729"/>
      <c r="F65" s="729"/>
      <c r="G65" s="729"/>
      <c r="H65" s="729"/>
      <c r="I65" s="730"/>
      <c r="J65" s="229"/>
      <c r="K65" s="229"/>
      <c r="L65" s="229"/>
      <c r="M65" s="229"/>
      <c r="N65" s="229"/>
      <c r="O65" s="229"/>
      <c r="P65" s="229"/>
      <c r="Q65" s="229"/>
      <c r="R65" s="229"/>
      <c r="S65" s="229"/>
      <c r="T65" s="229"/>
      <c r="U65" s="229"/>
      <c r="V65" s="229"/>
      <c r="W65" s="229"/>
      <c r="X65" s="229"/>
      <c r="Y65" s="657"/>
      <c r="Z65" s="658"/>
      <c r="AA65" s="658"/>
      <c r="AB65" s="658"/>
      <c r="AC65" s="658"/>
      <c r="AD65" s="659"/>
      <c r="AE65" s="61"/>
    </row>
    <row r="66" spans="2:31" s="3" customFormat="1" ht="18" customHeight="1" x14ac:dyDescent="0.3">
      <c r="B66" s="60"/>
      <c r="C66" s="741"/>
      <c r="D66" s="728" t="str" cm="1">
        <f t="array" ref="D66">IFERROR(IF(INDEX(BaseSafra!E:E,MATCH(Safra!F$59,BaseSafra!E:E, 0)+ROW(A5))&lt;&gt;"",IF(INDEX(BaseSafra!E:E,MATCH(Safra!F$59,BaseSafra!E:E, 0)+ROW(A5))&lt;&gt;Safra!F$59,INDEX(BaseSafra!E:E,MATCH(Safra!F$59, BaseSafra!E:E, 0)+ROW(A5)),""),""),"")</f>
        <v>Produção (sc)</v>
      </c>
      <c r="E66" s="729"/>
      <c r="F66" s="729"/>
      <c r="G66" s="729"/>
      <c r="H66" s="729"/>
      <c r="I66" s="730"/>
      <c r="J66" s="229">
        <f t="shared" ref="J66:X66" si="26">J65*J62</f>
        <v>0</v>
      </c>
      <c r="K66" s="229">
        <f t="shared" si="26"/>
        <v>0</v>
      </c>
      <c r="L66" s="229">
        <f t="shared" si="26"/>
        <v>0</v>
      </c>
      <c r="M66" s="229">
        <f t="shared" si="26"/>
        <v>0</v>
      </c>
      <c r="N66" s="229">
        <f t="shared" si="26"/>
        <v>0</v>
      </c>
      <c r="O66" s="229">
        <f t="shared" si="26"/>
        <v>0</v>
      </c>
      <c r="P66" s="229">
        <f t="shared" si="26"/>
        <v>0</v>
      </c>
      <c r="Q66" s="229">
        <f t="shared" si="26"/>
        <v>0</v>
      </c>
      <c r="R66" s="229">
        <f t="shared" si="26"/>
        <v>0</v>
      </c>
      <c r="S66" s="229">
        <f t="shared" si="26"/>
        <v>0</v>
      </c>
      <c r="T66" s="229">
        <f t="shared" si="26"/>
        <v>0</v>
      </c>
      <c r="U66" s="229">
        <f t="shared" si="26"/>
        <v>0</v>
      </c>
      <c r="V66" s="229">
        <f t="shared" si="26"/>
        <v>0</v>
      </c>
      <c r="W66" s="229">
        <f t="shared" si="26"/>
        <v>0</v>
      </c>
      <c r="X66" s="229">
        <f t="shared" si="26"/>
        <v>0</v>
      </c>
      <c r="Y66" s="657"/>
      <c r="Z66" s="658"/>
      <c r="AA66" s="658"/>
      <c r="AB66" s="658"/>
      <c r="AC66" s="658"/>
      <c r="AD66" s="659"/>
      <c r="AE66" s="61"/>
    </row>
    <row r="67" spans="2:31" s="3" customFormat="1" ht="18" customHeight="1" x14ac:dyDescent="0.3">
      <c r="B67" s="60"/>
      <c r="C67" s="741"/>
      <c r="D67" s="728" t="str" cm="1">
        <f t="array" ref="D67">IFERROR(IF(INDEX(BaseSafra!E:E,MATCH(Safra!F$59,BaseSafra!E:E, 0)+ROW(A6))&lt;&gt;"",IF(INDEX(BaseSafra!E:E,MATCH(Safra!F$59,BaseSafra!E:E, 0)+ROW(A6))&lt;&gt;Safra!F$59,INDEX(BaseSafra!E:E,MATCH(Safra!F$59, BaseSafra!E:E, 0)+ROW(A6)),""),""),"")</f>
        <v>Preço médio (R$/sc)</v>
      </c>
      <c r="E67" s="729"/>
      <c r="F67" s="729"/>
      <c r="G67" s="729"/>
      <c r="H67" s="729"/>
      <c r="I67" s="730"/>
      <c r="J67" s="229"/>
      <c r="K67" s="229"/>
      <c r="L67" s="229"/>
      <c r="M67" s="231"/>
      <c r="N67" s="231"/>
      <c r="O67" s="231"/>
      <c r="P67" s="231"/>
      <c r="Q67" s="231"/>
      <c r="R67" s="231"/>
      <c r="S67" s="231"/>
      <c r="T67" s="231"/>
      <c r="U67" s="231"/>
      <c r="V67" s="231"/>
      <c r="W67" s="231"/>
      <c r="X67" s="231"/>
      <c r="Y67" s="657"/>
      <c r="Z67" s="658"/>
      <c r="AA67" s="658"/>
      <c r="AB67" s="658"/>
      <c r="AC67" s="658"/>
      <c r="AD67" s="659"/>
      <c r="AE67" s="61"/>
    </row>
    <row r="68" spans="2:31" s="3" customFormat="1" ht="18" customHeight="1" x14ac:dyDescent="0.3">
      <c r="B68" s="60"/>
      <c r="C68" s="741"/>
      <c r="D68" s="728" t="str" cm="1">
        <f t="array" ref="D68">IFERROR(IF(INDEX(BaseSafra!E:E,MATCH(Safra!F$59,BaseSafra!E:E, 0)+ROW(A7))&lt;&gt;"",IF(INDEX(BaseSafra!E:E,MATCH(Safra!F$59,BaseSafra!E:E, 0)+ROW(A7))&lt;&gt;Safra!F$59,INDEX(BaseSafra!E:E,MATCH(Safra!F$59, BaseSafra!E:E, 0)+ROW(A7)),""),""),"")</f>
        <v>Custo Médio de Produção (R$/sc)</v>
      </c>
      <c r="E68" s="729"/>
      <c r="F68" s="729"/>
      <c r="G68" s="729"/>
      <c r="H68" s="729"/>
      <c r="I68" s="730"/>
      <c r="J68" s="229"/>
      <c r="K68" s="229"/>
      <c r="L68" s="229"/>
      <c r="M68" s="231"/>
      <c r="N68" s="231"/>
      <c r="O68" s="231"/>
      <c r="P68" s="231"/>
      <c r="Q68" s="231"/>
      <c r="R68" s="231"/>
      <c r="S68" s="231"/>
      <c r="T68" s="231"/>
      <c r="U68" s="231"/>
      <c r="V68" s="231"/>
      <c r="W68" s="231"/>
      <c r="X68" s="231"/>
      <c r="Y68" s="657"/>
      <c r="Z68" s="658"/>
      <c r="AA68" s="658"/>
      <c r="AB68" s="658"/>
      <c r="AC68" s="658"/>
      <c r="AD68" s="659"/>
      <c r="AE68" s="61"/>
    </row>
    <row r="69" spans="2:31" s="3" customFormat="1" ht="18" customHeight="1" x14ac:dyDescent="0.3">
      <c r="B69" s="60"/>
      <c r="C69" s="741"/>
      <c r="D69" s="728" t="str" cm="1">
        <f t="array" ref="D69">IFERROR(IF(INDEX(BaseSafra!E:E,MATCH(Safra!F$59,BaseSafra!E:E, 0)+ROW(A8))&lt;&gt;"",IF(INDEX(BaseSafra!E:E,MATCH(Safra!F$59,BaseSafra!E:E, 0)+ROW(A8))&lt;&gt;Safra!F$59,INDEX(BaseSafra!E:E,MATCH(Safra!F$59, BaseSafra!E:E, 0)+ROW(A8)),""),""),"")</f>
        <v>Receita Total (R$)</v>
      </c>
      <c r="E69" s="729"/>
      <c r="F69" s="729"/>
      <c r="G69" s="729"/>
      <c r="H69" s="729"/>
      <c r="I69" s="730"/>
      <c r="J69" s="239">
        <f t="shared" ref="J69:X69" si="27">J66*J67</f>
        <v>0</v>
      </c>
      <c r="K69" s="239">
        <f t="shared" si="27"/>
        <v>0</v>
      </c>
      <c r="L69" s="239">
        <f t="shared" si="27"/>
        <v>0</v>
      </c>
      <c r="M69" s="239">
        <f t="shared" si="27"/>
        <v>0</v>
      </c>
      <c r="N69" s="239">
        <f t="shared" si="27"/>
        <v>0</v>
      </c>
      <c r="O69" s="239">
        <f t="shared" si="27"/>
        <v>0</v>
      </c>
      <c r="P69" s="239">
        <f t="shared" si="27"/>
        <v>0</v>
      </c>
      <c r="Q69" s="239">
        <f t="shared" si="27"/>
        <v>0</v>
      </c>
      <c r="R69" s="239">
        <f t="shared" si="27"/>
        <v>0</v>
      </c>
      <c r="S69" s="239">
        <f t="shared" si="27"/>
        <v>0</v>
      </c>
      <c r="T69" s="239">
        <f t="shared" si="27"/>
        <v>0</v>
      </c>
      <c r="U69" s="239">
        <f t="shared" si="27"/>
        <v>0</v>
      </c>
      <c r="V69" s="239">
        <f t="shared" si="27"/>
        <v>0</v>
      </c>
      <c r="W69" s="239">
        <f t="shared" si="27"/>
        <v>0</v>
      </c>
      <c r="X69" s="239">
        <f t="shared" si="27"/>
        <v>0</v>
      </c>
      <c r="Y69" s="657"/>
      <c r="Z69" s="658"/>
      <c r="AA69" s="658"/>
      <c r="AB69" s="658"/>
      <c r="AC69" s="658"/>
      <c r="AD69" s="659"/>
      <c r="AE69" s="61"/>
    </row>
    <row r="70" spans="2:31" s="3" customFormat="1" ht="18" customHeight="1" x14ac:dyDescent="0.3">
      <c r="B70" s="60"/>
      <c r="C70" s="741"/>
      <c r="D70" s="728" t="str" cm="1">
        <f t="array" ref="D70">IFERROR(IF(INDEX(BaseSafra!E:E,MATCH(Safra!F$59,BaseSafra!E:E, 0)+ROW(A9))&lt;&gt;"",IF(INDEX(BaseSafra!E:E,MATCH(Safra!F$59,BaseSafra!E:E, 0)+ROW(A9))&lt;&gt;Safra!F$59,INDEX(BaseSafra!E:E,MATCH(Safra!F$59, BaseSafra!E:E, 0)+ROW(A9)),""),""),"")</f>
        <v>Custo Total de Produção (R$)</v>
      </c>
      <c r="E70" s="729"/>
      <c r="F70" s="729"/>
      <c r="G70" s="729"/>
      <c r="H70" s="729"/>
      <c r="I70" s="730"/>
      <c r="J70" s="239">
        <f t="shared" ref="J70:X70" si="28">J68*J62</f>
        <v>0</v>
      </c>
      <c r="K70" s="239">
        <f t="shared" si="28"/>
        <v>0</v>
      </c>
      <c r="L70" s="239">
        <f t="shared" si="28"/>
        <v>0</v>
      </c>
      <c r="M70" s="239">
        <f t="shared" si="28"/>
        <v>0</v>
      </c>
      <c r="N70" s="239">
        <f t="shared" si="28"/>
        <v>0</v>
      </c>
      <c r="O70" s="239">
        <f t="shared" si="28"/>
        <v>0</v>
      </c>
      <c r="P70" s="239">
        <f t="shared" si="28"/>
        <v>0</v>
      </c>
      <c r="Q70" s="239">
        <f t="shared" si="28"/>
        <v>0</v>
      </c>
      <c r="R70" s="239">
        <f t="shared" si="28"/>
        <v>0</v>
      </c>
      <c r="S70" s="239">
        <f t="shared" si="28"/>
        <v>0</v>
      </c>
      <c r="T70" s="239">
        <f t="shared" si="28"/>
        <v>0</v>
      </c>
      <c r="U70" s="239">
        <f t="shared" si="28"/>
        <v>0</v>
      </c>
      <c r="V70" s="239">
        <f t="shared" si="28"/>
        <v>0</v>
      </c>
      <c r="W70" s="239">
        <f t="shared" si="28"/>
        <v>0</v>
      </c>
      <c r="X70" s="239">
        <f t="shared" si="28"/>
        <v>0</v>
      </c>
      <c r="Y70" s="657"/>
      <c r="Z70" s="658"/>
      <c r="AA70" s="658"/>
      <c r="AB70" s="658"/>
      <c r="AC70" s="658"/>
      <c r="AD70" s="659"/>
      <c r="AE70" s="61"/>
    </row>
    <row r="71" spans="2:31" s="3" customFormat="1" ht="18" customHeight="1" x14ac:dyDescent="0.3">
      <c r="B71" s="60"/>
      <c r="C71" s="741"/>
      <c r="D71" s="728" t="str" cm="1">
        <f t="array" ref="D71">IFERROR(IF(INDEX(BaseSafra!E:E,MATCH(Safra!F$59,BaseSafra!E:E, 0)+ROW(A10))&lt;&gt;"",IF(INDEX(BaseSafra!E:E,MATCH(Safra!F$59,BaseSafra!E:E, 0)+ROW(A10))&lt;&gt;Safra!F$59,INDEX(BaseSafra!E:E,MATCH(Safra!F$59, BaseSafra!E:E, 0)+ROW(A10)),""),""),"")</f>
        <v>RESULTADO BRUTO (R$)</v>
      </c>
      <c r="E71" s="729"/>
      <c r="F71" s="729"/>
      <c r="G71" s="729"/>
      <c r="H71" s="729"/>
      <c r="I71" s="730"/>
      <c r="J71" s="239">
        <f t="shared" ref="J71:X71" si="29">J69-J70</f>
        <v>0</v>
      </c>
      <c r="K71" s="239">
        <f t="shared" si="29"/>
        <v>0</v>
      </c>
      <c r="L71" s="239">
        <f t="shared" si="29"/>
        <v>0</v>
      </c>
      <c r="M71" s="239">
        <f t="shared" si="29"/>
        <v>0</v>
      </c>
      <c r="N71" s="239">
        <f t="shared" si="29"/>
        <v>0</v>
      </c>
      <c r="O71" s="239">
        <f t="shared" si="29"/>
        <v>0</v>
      </c>
      <c r="P71" s="239">
        <f t="shared" si="29"/>
        <v>0</v>
      </c>
      <c r="Q71" s="239">
        <f t="shared" si="29"/>
        <v>0</v>
      </c>
      <c r="R71" s="239">
        <f t="shared" si="29"/>
        <v>0</v>
      </c>
      <c r="S71" s="239">
        <f t="shared" si="29"/>
        <v>0</v>
      </c>
      <c r="T71" s="239">
        <f t="shared" si="29"/>
        <v>0</v>
      </c>
      <c r="U71" s="239">
        <f t="shared" si="29"/>
        <v>0</v>
      </c>
      <c r="V71" s="239">
        <f t="shared" si="29"/>
        <v>0</v>
      </c>
      <c r="W71" s="239">
        <f t="shared" si="29"/>
        <v>0</v>
      </c>
      <c r="X71" s="239">
        <f t="shared" si="29"/>
        <v>0</v>
      </c>
      <c r="Y71" s="657"/>
      <c r="Z71" s="658"/>
      <c r="AA71" s="658"/>
      <c r="AB71" s="658"/>
      <c r="AC71" s="658"/>
      <c r="AD71" s="659"/>
      <c r="AE71" s="61"/>
    </row>
    <row r="72" spans="2:31" s="3" customFormat="1" ht="18" customHeight="1" x14ac:dyDescent="0.3">
      <c r="B72" s="60"/>
      <c r="C72" s="741"/>
      <c r="D72" s="728" t="str" cm="1">
        <f t="array" ref="D72">IFERROR(IF(INDEX(BaseSafra!E:E,MATCH(Safra!F$59,BaseSafra!E:E, 0)+ROW(A11))&lt;&gt;"",IF(INDEX(BaseSafra!E:E,MATCH(Safra!F$59,BaseSafra!E:E, 0)+ROW(A11))&lt;&gt;Safra!F$59,INDEX(BaseSafra!E:E,MATCH(Safra!F$59, BaseSafra!E:E, 0)+ROW(A11)),""),""),"")</f>
        <v>MARGEM BRUTA (%)</v>
      </c>
      <c r="E72" s="729"/>
      <c r="F72" s="729"/>
      <c r="G72" s="729"/>
      <c r="H72" s="729"/>
      <c r="I72" s="730"/>
      <c r="J72" s="239">
        <f t="shared" ref="J72:X72" si="30">IFERROR(J71/J69,0)</f>
        <v>0</v>
      </c>
      <c r="K72" s="239">
        <f t="shared" si="30"/>
        <v>0</v>
      </c>
      <c r="L72" s="239">
        <f t="shared" si="30"/>
        <v>0</v>
      </c>
      <c r="M72" s="239">
        <f t="shared" si="30"/>
        <v>0</v>
      </c>
      <c r="N72" s="239">
        <f t="shared" si="30"/>
        <v>0</v>
      </c>
      <c r="O72" s="239">
        <f t="shared" si="30"/>
        <v>0</v>
      </c>
      <c r="P72" s="239">
        <f t="shared" si="30"/>
        <v>0</v>
      </c>
      <c r="Q72" s="239">
        <f t="shared" si="30"/>
        <v>0</v>
      </c>
      <c r="R72" s="239">
        <f t="shared" si="30"/>
        <v>0</v>
      </c>
      <c r="S72" s="239">
        <f t="shared" si="30"/>
        <v>0</v>
      </c>
      <c r="T72" s="239">
        <f t="shared" si="30"/>
        <v>0</v>
      </c>
      <c r="U72" s="239">
        <f t="shared" si="30"/>
        <v>0</v>
      </c>
      <c r="V72" s="239">
        <f t="shared" si="30"/>
        <v>0</v>
      </c>
      <c r="W72" s="239">
        <f t="shared" si="30"/>
        <v>0</v>
      </c>
      <c r="X72" s="239">
        <f t="shared" si="30"/>
        <v>0</v>
      </c>
      <c r="Y72" s="657"/>
      <c r="Z72" s="658"/>
      <c r="AA72" s="658"/>
      <c r="AB72" s="658"/>
      <c r="AC72" s="658"/>
      <c r="AD72" s="659"/>
      <c r="AE72" s="61"/>
    </row>
    <row r="73" spans="2:31" s="3" customFormat="1" ht="18" customHeight="1" x14ac:dyDescent="0.3">
      <c r="B73" s="60"/>
      <c r="C73" s="741"/>
      <c r="D73" s="728" t="str" cm="1">
        <f t="array" ref="D73">IFERROR(IF(INDEX(BaseSafra!E:E,MATCH(Safra!F$59,BaseSafra!E:E, 0)+ROW(A12))&lt;&gt;"",IF(INDEX(BaseSafra!E:E,MATCH(Safra!F$59,BaseSafra!E:E, 0)+ROW(A12))&lt;&gt;Safra!F$59,INDEX(BaseSafra!E:E,MATCH(Safra!F$59, BaseSafra!E:E, 0)+ROW(A12)),""),""),"")</f>
        <v/>
      </c>
      <c r="E73" s="729"/>
      <c r="F73" s="729"/>
      <c r="G73" s="729"/>
      <c r="H73" s="729"/>
      <c r="I73" s="730"/>
      <c r="J73" s="229"/>
      <c r="K73" s="229"/>
      <c r="L73" s="229"/>
      <c r="M73" s="279"/>
      <c r="N73" s="279"/>
      <c r="O73" s="279"/>
      <c r="P73" s="279"/>
      <c r="Q73" s="279"/>
      <c r="R73" s="279"/>
      <c r="S73" s="279"/>
      <c r="T73" s="279"/>
      <c r="U73" s="279"/>
      <c r="V73" s="279"/>
      <c r="W73" s="279"/>
      <c r="X73" s="279"/>
      <c r="Y73" s="657"/>
      <c r="Z73" s="658"/>
      <c r="AA73" s="658"/>
      <c r="AB73" s="658"/>
      <c r="AC73" s="658"/>
      <c r="AD73" s="659"/>
      <c r="AE73" s="61"/>
    </row>
    <row r="74" spans="2:31" s="3" customFormat="1" ht="18" customHeight="1" x14ac:dyDescent="0.3">
      <c r="B74" s="60"/>
      <c r="C74" s="741"/>
      <c r="D74" s="728" t="str" cm="1">
        <f t="array" ref="D74">IFERROR(IF(INDEX(BaseSafra!E:E,MATCH(Safra!F$59,BaseSafra!E:E, 0)+ROW(A13))&lt;&gt;"",IF(INDEX(BaseSafra!E:E,MATCH(Safra!F$59,BaseSafra!E:E, 0)+ROW(A13))&lt;&gt;Safra!F$59,INDEX(BaseSafra!E:E,MATCH(Safra!F$59, BaseSafra!E:E, 0)+ROW(A13)),""),""),"")</f>
        <v/>
      </c>
      <c r="E74" s="729"/>
      <c r="F74" s="729"/>
      <c r="G74" s="729"/>
      <c r="H74" s="729"/>
      <c r="I74" s="730"/>
      <c r="J74" s="229"/>
      <c r="K74" s="229"/>
      <c r="L74" s="229"/>
      <c r="M74" s="279"/>
      <c r="N74" s="279"/>
      <c r="O74" s="279"/>
      <c r="P74" s="279"/>
      <c r="Q74" s="279"/>
      <c r="R74" s="279"/>
      <c r="S74" s="279"/>
      <c r="T74" s="279"/>
      <c r="U74" s="279"/>
      <c r="V74" s="279"/>
      <c r="W74" s="279"/>
      <c r="X74" s="279"/>
      <c r="Y74" s="657"/>
      <c r="Z74" s="658"/>
      <c r="AA74" s="658"/>
      <c r="AB74" s="658"/>
      <c r="AC74" s="658"/>
      <c r="AD74" s="659"/>
      <c r="AE74" s="61"/>
    </row>
    <row r="75" spans="2:31" s="3" customFormat="1" ht="18" customHeight="1" x14ac:dyDescent="0.3">
      <c r="B75" s="60"/>
      <c r="C75" s="741"/>
      <c r="D75" s="728" t="str" cm="1">
        <f t="array" ref="D75">IFERROR(IF(INDEX(BaseSafra!E:E,MATCH(Safra!F$59,BaseSafra!E:E, 0)+ROW(A14))&lt;&gt;"",IF(INDEX(BaseSafra!E:E,MATCH(Safra!F$59,BaseSafra!E:E, 0)+ROW(A14))&lt;&gt;Safra!F$59,INDEX(BaseSafra!E:E,MATCH(Safra!F$59, BaseSafra!E:E, 0)+ROW(A14)),""),""),"")</f>
        <v/>
      </c>
      <c r="E75" s="729"/>
      <c r="F75" s="729"/>
      <c r="G75" s="729"/>
      <c r="H75" s="729"/>
      <c r="I75" s="730"/>
      <c r="J75" s="229"/>
      <c r="K75" s="229"/>
      <c r="L75" s="229"/>
      <c r="M75" s="279"/>
      <c r="N75" s="279"/>
      <c r="O75" s="279"/>
      <c r="P75" s="279"/>
      <c r="Q75" s="279"/>
      <c r="R75" s="279"/>
      <c r="S75" s="279"/>
      <c r="T75" s="279"/>
      <c r="U75" s="279"/>
      <c r="V75" s="279"/>
      <c r="W75" s="279"/>
      <c r="X75" s="279"/>
      <c r="Y75" s="657"/>
      <c r="Z75" s="658"/>
      <c r="AA75" s="658"/>
      <c r="AB75" s="658"/>
      <c r="AC75" s="658"/>
      <c r="AD75" s="659"/>
      <c r="AE75" s="61"/>
    </row>
    <row r="76" spans="2:31" s="3" customFormat="1" ht="18" customHeight="1" x14ac:dyDescent="0.3">
      <c r="B76" s="60"/>
      <c r="C76" s="741"/>
      <c r="D76" s="728" t="str" cm="1">
        <f t="array" ref="D76">IFERROR(IF(INDEX(BaseSafra!E:E,MATCH(Safra!F$59,BaseSafra!E:E, 0)+ROW(A15))&lt;&gt;"",IF(INDEX(BaseSafra!E:E,MATCH(Safra!F$59,BaseSafra!E:E, 0)+ROW(A15))&lt;&gt;Safra!F$59,INDEX(BaseSafra!E:E,MATCH(Safra!F$59, BaseSafra!E:E, 0)+ROW(A15)),""),""),"")</f>
        <v/>
      </c>
      <c r="E76" s="729"/>
      <c r="F76" s="729"/>
      <c r="G76" s="729"/>
      <c r="H76" s="729"/>
      <c r="I76" s="730"/>
      <c r="J76" s="229"/>
      <c r="K76" s="229"/>
      <c r="L76" s="229"/>
      <c r="M76" s="279"/>
      <c r="N76" s="279"/>
      <c r="O76" s="279"/>
      <c r="P76" s="279"/>
      <c r="Q76" s="279"/>
      <c r="R76" s="279"/>
      <c r="S76" s="279"/>
      <c r="T76" s="279"/>
      <c r="U76" s="279"/>
      <c r="V76" s="279"/>
      <c r="W76" s="279"/>
      <c r="X76" s="279"/>
      <c r="Y76" s="657"/>
      <c r="Z76" s="658"/>
      <c r="AA76" s="658"/>
      <c r="AB76" s="658"/>
      <c r="AC76" s="658"/>
      <c r="AD76" s="659"/>
      <c r="AE76" s="61"/>
    </row>
    <row r="77" spans="2:31" s="3" customFormat="1" ht="18" customHeight="1" x14ac:dyDescent="0.3">
      <c r="B77" s="60"/>
      <c r="C77" s="741"/>
      <c r="D77" s="728" t="str" cm="1">
        <f t="array" ref="D77">IFERROR(IF(INDEX(BaseSafra!E:E,MATCH(Safra!F$59,BaseSafra!E:E, 0)+ROW(A16))&lt;&gt;"",IF(INDEX(BaseSafra!E:E,MATCH(Safra!F$59,BaseSafra!E:E, 0)+ROW(A16))&lt;&gt;Safra!F$59,INDEX(BaseSafra!E:E,MATCH(Safra!F$59, BaseSafra!E:E, 0)+ROW(A16)),""),""),"")</f>
        <v/>
      </c>
      <c r="E77" s="729"/>
      <c r="F77" s="729"/>
      <c r="G77" s="729"/>
      <c r="H77" s="729"/>
      <c r="I77" s="730"/>
      <c r="J77" s="229"/>
      <c r="K77" s="229"/>
      <c r="L77" s="229"/>
      <c r="M77" s="279"/>
      <c r="N77" s="279"/>
      <c r="O77" s="279"/>
      <c r="P77" s="279"/>
      <c r="Q77" s="279"/>
      <c r="R77" s="279"/>
      <c r="S77" s="279"/>
      <c r="T77" s="279"/>
      <c r="U77" s="279"/>
      <c r="V77" s="279"/>
      <c r="W77" s="279"/>
      <c r="X77" s="279"/>
      <c r="Y77" s="657"/>
      <c r="Z77" s="658"/>
      <c r="AA77" s="658"/>
      <c r="AB77" s="658"/>
      <c r="AC77" s="658"/>
      <c r="AD77" s="659"/>
      <c r="AE77" s="61"/>
    </row>
    <row r="78" spans="2:31" s="3" customFormat="1" ht="18" customHeight="1" x14ac:dyDescent="0.3">
      <c r="B78" s="60"/>
      <c r="C78" s="741"/>
      <c r="D78" s="728" t="str" cm="1">
        <f t="array" ref="D78">IFERROR(IF(INDEX(BaseSafra!E:E,MATCH(Safra!F$59,BaseSafra!E:E, 0)+ROW(A17))&lt;&gt;"",IF(INDEX(BaseSafra!E:E,MATCH(Safra!F$59,BaseSafra!E:E, 0)+ROW(A17))&lt;&gt;Safra!F$59,INDEX(BaseSafra!E:E,MATCH(Safra!F$59, BaseSafra!E:E, 0)+ROW(A17)),""),""),"")</f>
        <v/>
      </c>
      <c r="E78" s="729"/>
      <c r="F78" s="729"/>
      <c r="G78" s="729"/>
      <c r="H78" s="729"/>
      <c r="I78" s="730"/>
      <c r="J78" s="229"/>
      <c r="K78" s="229"/>
      <c r="L78" s="229"/>
      <c r="M78" s="280"/>
      <c r="N78" s="280"/>
      <c r="O78" s="280"/>
      <c r="P78" s="280"/>
      <c r="Q78" s="280"/>
      <c r="R78" s="280"/>
      <c r="S78" s="280"/>
      <c r="T78" s="280"/>
      <c r="U78" s="280"/>
      <c r="V78" s="280"/>
      <c r="W78" s="280"/>
      <c r="X78" s="280"/>
      <c r="Y78" s="657"/>
      <c r="Z78" s="658"/>
      <c r="AA78" s="658"/>
      <c r="AB78" s="658"/>
      <c r="AC78" s="658"/>
      <c r="AD78" s="659"/>
      <c r="AE78" s="61"/>
    </row>
    <row r="79" spans="2:31" s="3" customFormat="1" ht="18" customHeight="1" x14ac:dyDescent="0.3">
      <c r="B79" s="60"/>
      <c r="C79" s="741"/>
      <c r="D79" s="728" t="str" cm="1">
        <f t="array" ref="D79">IFERROR(IF(INDEX(BaseSafra!E:E,MATCH(Safra!F$59,BaseSafra!E:E, 0)+ROW(A18))&lt;&gt;"",IF(INDEX(BaseSafra!E:E,MATCH(Safra!F$59,BaseSafra!E:E, 0)+ROW(A18))&lt;&gt;Safra!F$59,INDEX(BaseSafra!E:E,MATCH(Safra!F$59, BaseSafra!E:E, 0)+ROW(A18)),""),""),"")</f>
        <v/>
      </c>
      <c r="E79" s="729"/>
      <c r="F79" s="729"/>
      <c r="G79" s="729"/>
      <c r="H79" s="729"/>
      <c r="I79" s="730"/>
      <c r="J79" s="229"/>
      <c r="K79" s="229"/>
      <c r="L79" s="229"/>
      <c r="M79" s="280"/>
      <c r="N79" s="280"/>
      <c r="O79" s="280"/>
      <c r="P79" s="280"/>
      <c r="Q79" s="280"/>
      <c r="R79" s="280"/>
      <c r="S79" s="280"/>
      <c r="T79" s="280"/>
      <c r="U79" s="280"/>
      <c r="V79" s="280"/>
      <c r="W79" s="280"/>
      <c r="X79" s="280"/>
      <c r="Y79" s="657"/>
      <c r="Z79" s="658"/>
      <c r="AA79" s="658"/>
      <c r="AB79" s="658"/>
      <c r="AC79" s="658"/>
      <c r="AD79" s="659"/>
      <c r="AE79" s="61"/>
    </row>
    <row r="80" spans="2:31" s="3" customFormat="1" ht="18" customHeight="1" x14ac:dyDescent="0.3">
      <c r="B80" s="60"/>
      <c r="C80" s="741"/>
      <c r="D80" s="728" t="str" cm="1">
        <f t="array" ref="D80">IFERROR(IF(INDEX(BaseSafra!E:E,MATCH(Safra!F$59,BaseSafra!E:E, 0)+ROW(A19))&lt;&gt;"",IF(INDEX(BaseSafra!E:E,MATCH(Safra!F$59,BaseSafra!E:E, 0)+ROW(A19))&lt;&gt;Safra!F$59,INDEX(BaseSafra!E:E,MATCH(Safra!F$59, BaseSafra!E:E, 0)+ROW(A19)),""),""),"")</f>
        <v/>
      </c>
      <c r="E80" s="729"/>
      <c r="F80" s="729"/>
      <c r="G80" s="729"/>
      <c r="H80" s="729"/>
      <c r="I80" s="730"/>
      <c r="J80" s="229"/>
      <c r="K80" s="229"/>
      <c r="L80" s="229"/>
      <c r="M80" s="280"/>
      <c r="N80" s="280"/>
      <c r="O80" s="280"/>
      <c r="P80" s="280"/>
      <c r="Q80" s="280"/>
      <c r="R80" s="280"/>
      <c r="S80" s="280"/>
      <c r="T80" s="280"/>
      <c r="U80" s="280"/>
      <c r="V80" s="280"/>
      <c r="W80" s="280"/>
      <c r="X80" s="280"/>
      <c r="Y80" s="657"/>
      <c r="Z80" s="658"/>
      <c r="AA80" s="658"/>
      <c r="AB80" s="658"/>
      <c r="AC80" s="658"/>
      <c r="AD80" s="659"/>
      <c r="AE80" s="61"/>
    </row>
    <row r="81" spans="2:31" s="3" customFormat="1" ht="18" customHeight="1" x14ac:dyDescent="0.3">
      <c r="B81" s="60"/>
      <c r="C81" s="741"/>
      <c r="D81" s="728" t="str" cm="1">
        <f t="array" ref="D81">IFERROR(IF(INDEX(BaseSafra!E:E,MATCH(Safra!F$59,BaseSafra!E:E, 0)+ROW(A20))&lt;&gt;"",IF(INDEX(BaseSafra!E:E,MATCH(Safra!F$59,BaseSafra!E:E, 0)+ROW(A20))&lt;&gt;Safra!F$59,INDEX(BaseSafra!E:E,MATCH(Safra!F$59, BaseSafra!E:E, 0)+ROW(A20)),""),""),"")</f>
        <v/>
      </c>
      <c r="E81" s="729"/>
      <c r="F81" s="729"/>
      <c r="G81" s="729"/>
      <c r="H81" s="729"/>
      <c r="I81" s="730"/>
      <c r="J81" s="229"/>
      <c r="K81" s="229"/>
      <c r="L81" s="229"/>
      <c r="M81" s="280"/>
      <c r="N81" s="280"/>
      <c r="O81" s="280"/>
      <c r="P81" s="280"/>
      <c r="Q81" s="280"/>
      <c r="R81" s="280"/>
      <c r="S81" s="280"/>
      <c r="T81" s="280"/>
      <c r="U81" s="280"/>
      <c r="V81" s="280"/>
      <c r="W81" s="280"/>
      <c r="X81" s="280"/>
      <c r="Y81" s="657"/>
      <c r="Z81" s="658"/>
      <c r="AA81" s="658"/>
      <c r="AB81" s="658"/>
      <c r="AC81" s="658"/>
      <c r="AD81" s="659"/>
      <c r="AE81" s="61"/>
    </row>
    <row r="82" spans="2:31" s="3" customFormat="1" ht="18" customHeight="1" x14ac:dyDescent="0.3">
      <c r="B82" s="60"/>
      <c r="C82" s="742"/>
      <c r="D82" s="728" t="str" cm="1">
        <f t="array" ref="D82">IFERROR(IF(INDEX(BaseSafra!E:E,MATCH(Safra!F$59,BaseSafra!E:E, 0)+ROW(A21))&lt;&gt;"",IF(INDEX(BaseSafra!E:E,MATCH(Safra!F$59,BaseSafra!E:E, 0)+ROW(A21))&lt;&gt;Safra!F$59,INDEX(BaseSafra!E:E,MATCH(Safra!F$59, BaseSafra!E:E, 0)+ROW(A21)),""),""),"")</f>
        <v/>
      </c>
      <c r="E82" s="729"/>
      <c r="F82" s="729"/>
      <c r="G82" s="729"/>
      <c r="H82" s="729"/>
      <c r="I82" s="730"/>
      <c r="J82" s="240"/>
      <c r="K82" s="240"/>
      <c r="L82" s="240"/>
      <c r="M82" s="281"/>
      <c r="N82" s="281"/>
      <c r="O82" s="281"/>
      <c r="P82" s="281"/>
      <c r="Q82" s="281"/>
      <c r="R82" s="281"/>
      <c r="S82" s="281"/>
      <c r="T82" s="281"/>
      <c r="U82" s="281"/>
      <c r="V82" s="281"/>
      <c r="W82" s="281"/>
      <c r="X82" s="281"/>
      <c r="Y82" s="660"/>
      <c r="Z82" s="661"/>
      <c r="AA82" s="661"/>
      <c r="AB82" s="661"/>
      <c r="AC82" s="661"/>
      <c r="AD82" s="662"/>
      <c r="AE82" s="61"/>
    </row>
    <row r="83" spans="2:31" ht="18" customHeight="1" x14ac:dyDescent="0.3">
      <c r="B83" s="22"/>
      <c r="D83" s="31"/>
      <c r="E83" s="31"/>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21"/>
    </row>
    <row r="84" spans="2:31" s="3" customFormat="1" ht="19.8" customHeight="1" x14ac:dyDescent="0.3">
      <c r="B84" s="60"/>
      <c r="C84" s="740">
        <v>3</v>
      </c>
      <c r="D84" s="743" t="s">
        <v>48</v>
      </c>
      <c r="E84" s="664"/>
      <c r="F84" s="743" t="s">
        <v>45</v>
      </c>
      <c r="G84" s="743"/>
      <c r="H84" s="743"/>
      <c r="I84" s="277"/>
      <c r="J84" s="744" t="s">
        <v>286</v>
      </c>
      <c r="K84" s="745"/>
      <c r="L84" s="745"/>
      <c r="M84" s="745"/>
      <c r="N84" s="745"/>
      <c r="O84" s="745"/>
      <c r="P84" s="745"/>
      <c r="Q84" s="745"/>
      <c r="R84" s="745"/>
      <c r="S84" s="745"/>
      <c r="T84" s="745"/>
      <c r="U84" s="745"/>
      <c r="V84" s="745"/>
      <c r="W84" s="745"/>
      <c r="X84" s="746"/>
      <c r="Y84" s="744" t="s">
        <v>47</v>
      </c>
      <c r="Z84" s="745"/>
      <c r="AA84" s="745"/>
      <c r="AB84" s="745"/>
      <c r="AC84" s="745"/>
      <c r="AD84" s="746"/>
      <c r="AE84" s="61"/>
    </row>
    <row r="85" spans="2:31" s="3" customFormat="1" ht="19.8" customHeight="1" x14ac:dyDescent="0.3">
      <c r="B85" s="60"/>
      <c r="C85" s="741"/>
      <c r="D85" s="666"/>
      <c r="E85" s="667"/>
      <c r="F85" s="743"/>
      <c r="G85" s="743"/>
      <c r="H85" s="743"/>
      <c r="I85" s="278"/>
      <c r="J85" s="747" t="str">
        <f>IF(MONTH($D$15)&gt;=10,(YEAR($D$15)-2)&amp;"/"&amp;(YEAR($D$15)-1),(YEAR($D$15)-3)&amp;"/"&amp;(YEAR($D$15)-2))</f>
        <v>2022/2023</v>
      </c>
      <c r="K85" s="747"/>
      <c r="L85" s="747"/>
      <c r="M85" s="747" t="str">
        <f>IF(MONTH($D$15)&gt;=10,(YEAR($D$15)-1)&amp;"/"&amp;YEAR($D$15),(YEAR($D$15)-2)&amp;"/"&amp;(YEAR($D$15)-1))</f>
        <v>2023/2024</v>
      </c>
      <c r="N85" s="747"/>
      <c r="O85" s="747"/>
      <c r="P85" s="747" t="str">
        <f>IF(MONTH($D$15)&gt;=10,YEAR($D$15)&amp;"/"&amp;YEAR($D$15)+1,YEAR($D$15)-1&amp;"/"&amp;YEAR($D$15))</f>
        <v>2024/2025</v>
      </c>
      <c r="Q85" s="747"/>
      <c r="R85" s="747"/>
      <c r="S85" s="747" t="str">
        <f>IF(MONTH($D$15)&gt;=10,(YEAR($D$15)+1)&amp;"/"&amp;(YEAR($D$15)+2),YEAR($D$15)&amp;"/"&amp;(YEAR($D$15)+1))</f>
        <v>2025/2026</v>
      </c>
      <c r="T85" s="747"/>
      <c r="U85" s="747"/>
      <c r="V85" s="747" t="str">
        <f>IF(MONTH($D$15)&gt;=10,(YEAR($D$15)+2)&amp;"/"&amp;(YEAR($D$15)+3),(YEAR($D$15)+1)&amp;"/"&amp;(YEAR($D$15)+2))</f>
        <v>2026/2027</v>
      </c>
      <c r="W85" s="747"/>
      <c r="X85" s="747"/>
      <c r="Y85" s="117"/>
      <c r="Z85" s="115"/>
      <c r="AA85" s="115"/>
      <c r="AB85" s="115"/>
      <c r="AC85" s="115"/>
      <c r="AD85" s="116"/>
      <c r="AE85" s="61"/>
    </row>
    <row r="86" spans="2:31" s="3" customFormat="1" ht="18" customHeight="1" x14ac:dyDescent="0.3">
      <c r="B86" s="60"/>
      <c r="C86" s="741"/>
      <c r="D86" s="748" t="s">
        <v>30</v>
      </c>
      <c r="E86" s="749"/>
      <c r="F86" s="749"/>
      <c r="G86" s="749"/>
      <c r="H86" s="749"/>
      <c r="I86" s="750"/>
      <c r="J86" s="32" t="s">
        <v>287</v>
      </c>
      <c r="K86" s="110" t="s">
        <v>288</v>
      </c>
      <c r="L86" s="35" t="s">
        <v>289</v>
      </c>
      <c r="M86" s="32" t="s">
        <v>287</v>
      </c>
      <c r="N86" s="110" t="s">
        <v>288</v>
      </c>
      <c r="O86" s="35" t="s">
        <v>289</v>
      </c>
      <c r="P86" s="32" t="s">
        <v>287</v>
      </c>
      <c r="Q86" s="110" t="s">
        <v>288</v>
      </c>
      <c r="R86" s="35" t="s">
        <v>289</v>
      </c>
      <c r="S86" s="32" t="s">
        <v>287</v>
      </c>
      <c r="T86" s="110" t="s">
        <v>288</v>
      </c>
      <c r="U86" s="35" t="s">
        <v>289</v>
      </c>
      <c r="V86" s="32" t="s">
        <v>287</v>
      </c>
      <c r="W86" s="110" t="s">
        <v>288</v>
      </c>
      <c r="X86" s="35" t="s">
        <v>289</v>
      </c>
      <c r="Y86" s="657"/>
      <c r="Z86" s="658"/>
      <c r="AA86" s="658"/>
      <c r="AB86" s="658"/>
      <c r="AC86" s="658"/>
      <c r="AD86" s="659"/>
      <c r="AE86" s="61"/>
    </row>
    <row r="87" spans="2:31" s="3" customFormat="1" ht="18" customHeight="1" x14ac:dyDescent="0.3">
      <c r="B87" s="60"/>
      <c r="C87" s="741"/>
      <c r="D87" s="728" t="str" cm="1">
        <f t="array" ref="D87">IFERROR(IF(INDEX(BaseSafra!E:E,MATCH(Safra!F$84,BaseSafra!E:E, 0)+ROW(A1))&lt;&gt;"",IF(INDEX(BaseSafra!E:E,MATCH(Safra!F$84,BaseSafra!E:E, 0)+ROW(A1))&lt;&gt;Safra!F$84,INDEX(BaseSafra!E:E,MATCH(Safra!F$84, BaseSafra!E:E, 0)+ROW(A1)),""),""),"")</f>
        <v>Área Plantada (ha)</v>
      </c>
      <c r="E87" s="729"/>
      <c r="F87" s="729"/>
      <c r="G87" s="729"/>
      <c r="H87" s="729"/>
      <c r="I87" s="730"/>
      <c r="J87" s="220">
        <f t="shared" ref="J87:X87" si="31">SUM(J88:J89)</f>
        <v>0</v>
      </c>
      <c r="K87" s="220">
        <f t="shared" si="31"/>
        <v>0</v>
      </c>
      <c r="L87" s="220">
        <f t="shared" si="31"/>
        <v>0</v>
      </c>
      <c r="M87" s="220">
        <f t="shared" si="31"/>
        <v>0</v>
      </c>
      <c r="N87" s="220">
        <f t="shared" si="31"/>
        <v>0</v>
      </c>
      <c r="O87" s="220">
        <f t="shared" si="31"/>
        <v>0</v>
      </c>
      <c r="P87" s="220">
        <f t="shared" si="31"/>
        <v>0</v>
      </c>
      <c r="Q87" s="220">
        <f t="shared" si="31"/>
        <v>0</v>
      </c>
      <c r="R87" s="220">
        <f t="shared" si="31"/>
        <v>0</v>
      </c>
      <c r="S87" s="220">
        <f t="shared" si="31"/>
        <v>0</v>
      </c>
      <c r="T87" s="220">
        <f t="shared" si="31"/>
        <v>0</v>
      </c>
      <c r="U87" s="220">
        <f t="shared" si="31"/>
        <v>0</v>
      </c>
      <c r="V87" s="220">
        <f t="shared" si="31"/>
        <v>0</v>
      </c>
      <c r="W87" s="220">
        <f t="shared" si="31"/>
        <v>0</v>
      </c>
      <c r="X87" s="220">
        <f t="shared" si="31"/>
        <v>0</v>
      </c>
      <c r="Y87" s="657"/>
      <c r="Z87" s="658"/>
      <c r="AA87" s="658"/>
      <c r="AB87" s="658"/>
      <c r="AC87" s="658"/>
      <c r="AD87" s="659"/>
      <c r="AE87" s="61"/>
    </row>
    <row r="88" spans="2:31" s="3" customFormat="1" ht="18" customHeight="1" x14ac:dyDescent="0.3">
      <c r="B88" s="60"/>
      <c r="C88" s="741"/>
      <c r="D88" s="728" t="str" cm="1">
        <f t="array" ref="D88">IFERROR(IF(INDEX(BaseSafra!E:E,MATCH(Safra!F$84,BaseSafra!E:E, 0)+ROW(A2))&lt;&gt;"",IF(INDEX(BaseSafra!E:E,MATCH(Safra!F$84,BaseSafra!E:E, 0)+ROW(A2))&lt;&gt;Safra!F$84,INDEX(BaseSafra!E:E,MATCH(Safra!F$84, BaseSafra!E:E, 0)+ROW(A2)),""),""),"")</f>
        <v>Própria (ha)</v>
      </c>
      <c r="E88" s="729"/>
      <c r="F88" s="729"/>
      <c r="G88" s="729"/>
      <c r="H88" s="729"/>
      <c r="I88" s="730"/>
      <c r="J88" s="229"/>
      <c r="K88" s="229"/>
      <c r="L88" s="229"/>
      <c r="M88" s="229"/>
      <c r="N88" s="229"/>
      <c r="O88" s="229"/>
      <c r="P88" s="229"/>
      <c r="Q88" s="229"/>
      <c r="R88" s="229"/>
      <c r="S88" s="229"/>
      <c r="T88" s="229"/>
      <c r="U88" s="229"/>
      <c r="V88" s="229"/>
      <c r="W88" s="229"/>
      <c r="X88" s="229"/>
      <c r="Y88" s="657"/>
      <c r="Z88" s="658"/>
      <c r="AA88" s="658"/>
      <c r="AB88" s="658"/>
      <c r="AC88" s="658"/>
      <c r="AD88" s="659"/>
      <c r="AE88" s="61"/>
    </row>
    <row r="89" spans="2:31" s="3" customFormat="1" ht="18" customHeight="1" x14ac:dyDescent="0.3">
      <c r="B89" s="60"/>
      <c r="C89" s="741"/>
      <c r="D89" s="728" t="str" cm="1">
        <f t="array" ref="D89">IFERROR(IF(INDEX(BaseSafra!E:E,MATCH(Safra!F$84,BaseSafra!E:E, 0)+ROW(A3))&lt;&gt;"",IF(INDEX(BaseSafra!E:E,MATCH(Safra!F$84,BaseSafra!E:E, 0)+ROW(A3))&lt;&gt;Safra!F$84,INDEX(BaseSafra!E:E,MATCH(Safra!F$84, BaseSafra!E:E, 0)+ROW(A3)),""),""),"")</f>
        <v>Arrendada (ha)</v>
      </c>
      <c r="E89" s="729"/>
      <c r="F89" s="729"/>
      <c r="G89" s="729"/>
      <c r="H89" s="729"/>
      <c r="I89" s="730"/>
      <c r="J89" s="229"/>
      <c r="K89" s="229"/>
      <c r="L89" s="229"/>
      <c r="M89" s="229"/>
      <c r="N89" s="229"/>
      <c r="O89" s="229"/>
      <c r="P89" s="229"/>
      <c r="Q89" s="229"/>
      <c r="R89" s="229"/>
      <c r="S89" s="229"/>
      <c r="T89" s="229"/>
      <c r="U89" s="229"/>
      <c r="V89" s="229"/>
      <c r="W89" s="229"/>
      <c r="X89" s="229"/>
      <c r="Y89" s="657"/>
      <c r="Z89" s="658"/>
      <c r="AA89" s="658"/>
      <c r="AB89" s="658"/>
      <c r="AC89" s="658"/>
      <c r="AD89" s="659"/>
      <c r="AE89" s="61"/>
    </row>
    <row r="90" spans="2:31" s="3" customFormat="1" ht="18" customHeight="1" x14ac:dyDescent="0.3">
      <c r="B90" s="60"/>
      <c r="C90" s="741"/>
      <c r="D90" s="728" t="str" cm="1">
        <f t="array" ref="D90">IFERROR(IF(INDEX(BaseSafra!E:E,MATCH(Safra!F$84,BaseSafra!E:E, 0)+ROW(A4))&lt;&gt;"",IF(INDEX(BaseSafra!E:E,MATCH(Safra!F$84,BaseSafra!E:E, 0)+ROW(A4))&lt;&gt;Safra!F$84,INDEX(BaseSafra!E:E,MATCH(Safra!F$84, BaseSafra!E:E, 0)+ROW(A4)),""),""),"")</f>
        <v>Rendimento (sc/ha)</v>
      </c>
      <c r="E90" s="729"/>
      <c r="F90" s="729"/>
      <c r="G90" s="729"/>
      <c r="H90" s="729"/>
      <c r="I90" s="730"/>
      <c r="J90" s="229"/>
      <c r="K90" s="229"/>
      <c r="L90" s="229"/>
      <c r="M90" s="229"/>
      <c r="N90" s="229"/>
      <c r="O90" s="229"/>
      <c r="P90" s="229"/>
      <c r="Q90" s="229"/>
      <c r="R90" s="229"/>
      <c r="S90" s="229"/>
      <c r="T90" s="229"/>
      <c r="U90" s="229"/>
      <c r="V90" s="229"/>
      <c r="W90" s="229"/>
      <c r="X90" s="229"/>
      <c r="Y90" s="657"/>
      <c r="Z90" s="658"/>
      <c r="AA90" s="658"/>
      <c r="AB90" s="658"/>
      <c r="AC90" s="658"/>
      <c r="AD90" s="659"/>
      <c r="AE90" s="61"/>
    </row>
    <row r="91" spans="2:31" s="3" customFormat="1" ht="18" customHeight="1" x14ac:dyDescent="0.3">
      <c r="B91" s="60"/>
      <c r="C91" s="741"/>
      <c r="D91" s="728" t="str" cm="1">
        <f t="array" ref="D91">IFERROR(IF(INDEX(BaseSafra!E:E,MATCH(Safra!F$84,BaseSafra!E:E, 0)+ROW(A5))&lt;&gt;"",IF(INDEX(BaseSafra!E:E,MATCH(Safra!F$84,BaseSafra!E:E, 0)+ROW(A5))&lt;&gt;Safra!F$84,INDEX(BaseSafra!E:E,MATCH(Safra!F$84, BaseSafra!E:E, 0)+ROW(A5)),""),""),"")</f>
        <v>Produção (sc)</v>
      </c>
      <c r="E91" s="729"/>
      <c r="F91" s="729"/>
      <c r="G91" s="729"/>
      <c r="H91" s="729"/>
      <c r="I91" s="730"/>
      <c r="J91" s="229">
        <f t="shared" ref="J91:X91" si="32">J90*J87</f>
        <v>0</v>
      </c>
      <c r="K91" s="229">
        <f t="shared" si="32"/>
        <v>0</v>
      </c>
      <c r="L91" s="229">
        <f t="shared" si="32"/>
        <v>0</v>
      </c>
      <c r="M91" s="229">
        <f t="shared" si="32"/>
        <v>0</v>
      </c>
      <c r="N91" s="229">
        <f t="shared" si="32"/>
        <v>0</v>
      </c>
      <c r="O91" s="229">
        <f t="shared" si="32"/>
        <v>0</v>
      </c>
      <c r="P91" s="229">
        <f t="shared" si="32"/>
        <v>0</v>
      </c>
      <c r="Q91" s="229">
        <f t="shared" si="32"/>
        <v>0</v>
      </c>
      <c r="R91" s="229">
        <f t="shared" si="32"/>
        <v>0</v>
      </c>
      <c r="S91" s="229">
        <f t="shared" si="32"/>
        <v>0</v>
      </c>
      <c r="T91" s="229">
        <f t="shared" si="32"/>
        <v>0</v>
      </c>
      <c r="U91" s="229">
        <f t="shared" si="32"/>
        <v>0</v>
      </c>
      <c r="V91" s="229">
        <f t="shared" si="32"/>
        <v>0</v>
      </c>
      <c r="W91" s="229">
        <f t="shared" si="32"/>
        <v>0</v>
      </c>
      <c r="X91" s="229">
        <f t="shared" si="32"/>
        <v>0</v>
      </c>
      <c r="Y91" s="657"/>
      <c r="Z91" s="658"/>
      <c r="AA91" s="658"/>
      <c r="AB91" s="658"/>
      <c r="AC91" s="658"/>
      <c r="AD91" s="659"/>
      <c r="AE91" s="61"/>
    </row>
    <row r="92" spans="2:31" s="3" customFormat="1" ht="18" customHeight="1" x14ac:dyDescent="0.3">
      <c r="B92" s="60"/>
      <c r="C92" s="741"/>
      <c r="D92" s="728" t="str" cm="1">
        <f t="array" ref="D92">IFERROR(IF(INDEX(BaseSafra!E:E,MATCH(Safra!F$84,BaseSafra!E:E, 0)+ROW(A6))&lt;&gt;"",IF(INDEX(BaseSafra!E:E,MATCH(Safra!F$84,BaseSafra!E:E, 0)+ROW(A6))&lt;&gt;Safra!F$84,INDEX(BaseSafra!E:E,MATCH(Safra!F$84, BaseSafra!E:E, 0)+ROW(A6)),""),""),"")</f>
        <v>Preço médio (R$/sc)</v>
      </c>
      <c r="E92" s="729"/>
      <c r="F92" s="729"/>
      <c r="G92" s="729"/>
      <c r="H92" s="729"/>
      <c r="I92" s="730"/>
      <c r="J92" s="229"/>
      <c r="K92" s="229"/>
      <c r="L92" s="229"/>
      <c r="M92" s="231"/>
      <c r="N92" s="231"/>
      <c r="O92" s="231"/>
      <c r="P92" s="231"/>
      <c r="Q92" s="231"/>
      <c r="R92" s="231"/>
      <c r="S92" s="231"/>
      <c r="T92" s="231"/>
      <c r="U92" s="231"/>
      <c r="V92" s="231"/>
      <c r="W92" s="231"/>
      <c r="X92" s="231"/>
      <c r="Y92" s="657"/>
      <c r="Z92" s="658"/>
      <c r="AA92" s="658"/>
      <c r="AB92" s="658"/>
      <c r="AC92" s="658"/>
      <c r="AD92" s="659"/>
      <c r="AE92" s="61"/>
    </row>
    <row r="93" spans="2:31" s="3" customFormat="1" ht="18" customHeight="1" x14ac:dyDescent="0.3">
      <c r="B93" s="60"/>
      <c r="C93" s="741"/>
      <c r="D93" s="728" t="str" cm="1">
        <f t="array" ref="D93">IFERROR(IF(INDEX(BaseSafra!E:E,MATCH(Safra!F$84,BaseSafra!E:E, 0)+ROW(A7))&lt;&gt;"",IF(INDEX(BaseSafra!E:E,MATCH(Safra!F$84,BaseSafra!E:E, 0)+ROW(A7))&lt;&gt;Safra!F$84,INDEX(BaseSafra!E:E,MATCH(Safra!F$84, BaseSafra!E:E, 0)+ROW(A7)),""),""),"")</f>
        <v>Custo Médio de Produção (R$/sc)</v>
      </c>
      <c r="E93" s="729"/>
      <c r="F93" s="729"/>
      <c r="G93" s="729"/>
      <c r="H93" s="729"/>
      <c r="I93" s="730"/>
      <c r="J93" s="229"/>
      <c r="K93" s="229"/>
      <c r="L93" s="229"/>
      <c r="M93" s="231"/>
      <c r="N93" s="231"/>
      <c r="O93" s="231"/>
      <c r="P93" s="231"/>
      <c r="Q93" s="231"/>
      <c r="R93" s="231"/>
      <c r="S93" s="231"/>
      <c r="T93" s="231"/>
      <c r="U93" s="231"/>
      <c r="V93" s="231"/>
      <c r="W93" s="231"/>
      <c r="X93" s="231"/>
      <c r="Y93" s="657"/>
      <c r="Z93" s="658"/>
      <c r="AA93" s="658"/>
      <c r="AB93" s="658"/>
      <c r="AC93" s="658"/>
      <c r="AD93" s="659"/>
      <c r="AE93" s="61"/>
    </row>
    <row r="94" spans="2:31" s="3" customFormat="1" ht="18" customHeight="1" x14ac:dyDescent="0.3">
      <c r="B94" s="60"/>
      <c r="C94" s="741"/>
      <c r="D94" s="728" t="str" cm="1">
        <f t="array" ref="D94">IFERROR(IF(INDEX(BaseSafra!E:E,MATCH(Safra!F$84,BaseSafra!E:E, 0)+ROW(A8))&lt;&gt;"",IF(INDEX(BaseSafra!E:E,MATCH(Safra!F$84,BaseSafra!E:E, 0)+ROW(A8))&lt;&gt;Safra!F$84,INDEX(BaseSafra!E:E,MATCH(Safra!F$84, BaseSafra!E:E, 0)+ROW(A8)),""),""),"")</f>
        <v>Receita Total (R$)</v>
      </c>
      <c r="E94" s="729"/>
      <c r="F94" s="729"/>
      <c r="G94" s="729"/>
      <c r="H94" s="729"/>
      <c r="I94" s="730"/>
      <c r="J94" s="239">
        <f t="shared" ref="J94:X94" si="33">J91*J92</f>
        <v>0</v>
      </c>
      <c r="K94" s="239">
        <f t="shared" si="33"/>
        <v>0</v>
      </c>
      <c r="L94" s="239">
        <f t="shared" si="33"/>
        <v>0</v>
      </c>
      <c r="M94" s="239">
        <f t="shared" si="33"/>
        <v>0</v>
      </c>
      <c r="N94" s="239">
        <f t="shared" si="33"/>
        <v>0</v>
      </c>
      <c r="O94" s="239">
        <f t="shared" si="33"/>
        <v>0</v>
      </c>
      <c r="P94" s="239">
        <f t="shared" si="33"/>
        <v>0</v>
      </c>
      <c r="Q94" s="239">
        <f t="shared" si="33"/>
        <v>0</v>
      </c>
      <c r="R94" s="239">
        <f t="shared" si="33"/>
        <v>0</v>
      </c>
      <c r="S94" s="239">
        <f t="shared" si="33"/>
        <v>0</v>
      </c>
      <c r="T94" s="239">
        <f t="shared" si="33"/>
        <v>0</v>
      </c>
      <c r="U94" s="239">
        <f t="shared" si="33"/>
        <v>0</v>
      </c>
      <c r="V94" s="239">
        <f t="shared" si="33"/>
        <v>0</v>
      </c>
      <c r="W94" s="239">
        <f t="shared" si="33"/>
        <v>0</v>
      </c>
      <c r="X94" s="239">
        <f t="shared" si="33"/>
        <v>0</v>
      </c>
      <c r="Y94" s="657"/>
      <c r="Z94" s="658"/>
      <c r="AA94" s="658"/>
      <c r="AB94" s="658"/>
      <c r="AC94" s="658"/>
      <c r="AD94" s="659"/>
      <c r="AE94" s="61"/>
    </row>
    <row r="95" spans="2:31" s="3" customFormat="1" ht="18" customHeight="1" x14ac:dyDescent="0.3">
      <c r="B95" s="60"/>
      <c r="C95" s="741"/>
      <c r="D95" s="728" t="str" cm="1">
        <f t="array" ref="D95">IFERROR(IF(INDEX(BaseSafra!E:E,MATCH(Safra!F$84,BaseSafra!E:E, 0)+ROW(A9))&lt;&gt;"",IF(INDEX(BaseSafra!E:E,MATCH(Safra!F$84,BaseSafra!E:E, 0)+ROW(A9))&lt;&gt;Safra!F$84,INDEX(BaseSafra!E:E,MATCH(Safra!F$84, BaseSafra!E:E, 0)+ROW(A9)),""),""),"")</f>
        <v>Custo Total de Produção (R$)</v>
      </c>
      <c r="E95" s="729"/>
      <c r="F95" s="729"/>
      <c r="G95" s="729"/>
      <c r="H95" s="729"/>
      <c r="I95" s="730"/>
      <c r="J95" s="239">
        <f t="shared" ref="J95:X95" si="34">J93*J87</f>
        <v>0</v>
      </c>
      <c r="K95" s="239">
        <f t="shared" si="34"/>
        <v>0</v>
      </c>
      <c r="L95" s="239">
        <f t="shared" si="34"/>
        <v>0</v>
      </c>
      <c r="M95" s="239">
        <f t="shared" si="34"/>
        <v>0</v>
      </c>
      <c r="N95" s="239">
        <f t="shared" si="34"/>
        <v>0</v>
      </c>
      <c r="O95" s="239">
        <f t="shared" si="34"/>
        <v>0</v>
      </c>
      <c r="P95" s="239">
        <f t="shared" si="34"/>
        <v>0</v>
      </c>
      <c r="Q95" s="239">
        <f t="shared" si="34"/>
        <v>0</v>
      </c>
      <c r="R95" s="239">
        <f t="shared" si="34"/>
        <v>0</v>
      </c>
      <c r="S95" s="239">
        <f t="shared" si="34"/>
        <v>0</v>
      </c>
      <c r="T95" s="239">
        <f t="shared" si="34"/>
        <v>0</v>
      </c>
      <c r="U95" s="239">
        <f t="shared" si="34"/>
        <v>0</v>
      </c>
      <c r="V95" s="239">
        <f t="shared" si="34"/>
        <v>0</v>
      </c>
      <c r="W95" s="239">
        <f t="shared" si="34"/>
        <v>0</v>
      </c>
      <c r="X95" s="239">
        <f t="shared" si="34"/>
        <v>0</v>
      </c>
      <c r="Y95" s="657"/>
      <c r="Z95" s="658"/>
      <c r="AA95" s="658"/>
      <c r="AB95" s="658"/>
      <c r="AC95" s="658"/>
      <c r="AD95" s="659"/>
      <c r="AE95" s="61"/>
    </row>
    <row r="96" spans="2:31" s="3" customFormat="1" ht="18" customHeight="1" x14ac:dyDescent="0.3">
      <c r="B96" s="60"/>
      <c r="C96" s="741"/>
      <c r="D96" s="728" t="str" cm="1">
        <f t="array" ref="D96">IFERROR(IF(INDEX(BaseSafra!E:E,MATCH(Safra!F$84,BaseSafra!E:E, 0)+ROW(A10))&lt;&gt;"",IF(INDEX(BaseSafra!E:E,MATCH(Safra!F$84,BaseSafra!E:E, 0)+ROW(A10))&lt;&gt;Safra!F$84,INDEX(BaseSafra!E:E,MATCH(Safra!F$84, BaseSafra!E:E, 0)+ROW(A10)),""),""),"")</f>
        <v>RESULTADO BRUTO (R$)</v>
      </c>
      <c r="E96" s="729"/>
      <c r="F96" s="729"/>
      <c r="G96" s="729"/>
      <c r="H96" s="729"/>
      <c r="I96" s="730"/>
      <c r="J96" s="239">
        <f t="shared" ref="J96:X96" si="35">J94-J95</f>
        <v>0</v>
      </c>
      <c r="K96" s="239">
        <f t="shared" si="35"/>
        <v>0</v>
      </c>
      <c r="L96" s="239">
        <f t="shared" si="35"/>
        <v>0</v>
      </c>
      <c r="M96" s="239">
        <f t="shared" si="35"/>
        <v>0</v>
      </c>
      <c r="N96" s="239">
        <f t="shared" si="35"/>
        <v>0</v>
      </c>
      <c r="O96" s="239">
        <f t="shared" si="35"/>
        <v>0</v>
      </c>
      <c r="P96" s="239">
        <f t="shared" si="35"/>
        <v>0</v>
      </c>
      <c r="Q96" s="239">
        <f t="shared" si="35"/>
        <v>0</v>
      </c>
      <c r="R96" s="239">
        <f t="shared" si="35"/>
        <v>0</v>
      </c>
      <c r="S96" s="239">
        <f t="shared" si="35"/>
        <v>0</v>
      </c>
      <c r="T96" s="239">
        <f t="shared" si="35"/>
        <v>0</v>
      </c>
      <c r="U96" s="239">
        <f t="shared" si="35"/>
        <v>0</v>
      </c>
      <c r="V96" s="239">
        <f t="shared" si="35"/>
        <v>0</v>
      </c>
      <c r="W96" s="239">
        <f t="shared" si="35"/>
        <v>0</v>
      </c>
      <c r="X96" s="239">
        <f t="shared" si="35"/>
        <v>0</v>
      </c>
      <c r="Y96" s="657"/>
      <c r="Z96" s="658"/>
      <c r="AA96" s="658"/>
      <c r="AB96" s="658"/>
      <c r="AC96" s="658"/>
      <c r="AD96" s="659"/>
      <c r="AE96" s="61"/>
    </row>
    <row r="97" spans="2:31" s="3" customFormat="1" ht="18" customHeight="1" x14ac:dyDescent="0.3">
      <c r="B97" s="60"/>
      <c r="C97" s="741"/>
      <c r="D97" s="728" t="str" cm="1">
        <f t="array" ref="D97">IFERROR(IF(INDEX(BaseSafra!E:E,MATCH(Safra!F$84,BaseSafra!E:E, 0)+ROW(A11))&lt;&gt;"",IF(INDEX(BaseSafra!E:E,MATCH(Safra!F$84,BaseSafra!E:E, 0)+ROW(A11))&lt;&gt;Safra!F$84,INDEX(BaseSafra!E:E,MATCH(Safra!F$84, BaseSafra!E:E, 0)+ROW(A11)),""),""),"")</f>
        <v>MARGEM BRUTA (%)</v>
      </c>
      <c r="E97" s="729"/>
      <c r="F97" s="729"/>
      <c r="G97" s="729"/>
      <c r="H97" s="729"/>
      <c r="I97" s="730"/>
      <c r="J97" s="239">
        <f t="shared" ref="J97:X97" si="36">IFERROR(J96/J94,0)</f>
        <v>0</v>
      </c>
      <c r="K97" s="239">
        <f t="shared" si="36"/>
        <v>0</v>
      </c>
      <c r="L97" s="239">
        <f t="shared" si="36"/>
        <v>0</v>
      </c>
      <c r="M97" s="239">
        <f t="shared" si="36"/>
        <v>0</v>
      </c>
      <c r="N97" s="239">
        <f t="shared" si="36"/>
        <v>0</v>
      </c>
      <c r="O97" s="239">
        <f t="shared" si="36"/>
        <v>0</v>
      </c>
      <c r="P97" s="239">
        <f t="shared" si="36"/>
        <v>0</v>
      </c>
      <c r="Q97" s="239">
        <f t="shared" si="36"/>
        <v>0</v>
      </c>
      <c r="R97" s="239">
        <f t="shared" si="36"/>
        <v>0</v>
      </c>
      <c r="S97" s="239">
        <f t="shared" si="36"/>
        <v>0</v>
      </c>
      <c r="T97" s="239">
        <f t="shared" si="36"/>
        <v>0</v>
      </c>
      <c r="U97" s="239">
        <f t="shared" si="36"/>
        <v>0</v>
      </c>
      <c r="V97" s="239">
        <f t="shared" si="36"/>
        <v>0</v>
      </c>
      <c r="W97" s="239">
        <f t="shared" si="36"/>
        <v>0</v>
      </c>
      <c r="X97" s="239">
        <f t="shared" si="36"/>
        <v>0</v>
      </c>
      <c r="Y97" s="657"/>
      <c r="Z97" s="658"/>
      <c r="AA97" s="658"/>
      <c r="AB97" s="658"/>
      <c r="AC97" s="658"/>
      <c r="AD97" s="659"/>
      <c r="AE97" s="61"/>
    </row>
    <row r="98" spans="2:31" s="3" customFormat="1" ht="18" customHeight="1" x14ac:dyDescent="0.3">
      <c r="B98" s="60"/>
      <c r="C98" s="741"/>
      <c r="D98" s="728" t="str" cm="1">
        <f t="array" ref="D98">IFERROR(IF(INDEX(BaseSafra!E:E,MATCH(Safra!F$84,BaseSafra!E:E, 0)+ROW(A12))&lt;&gt;"",IF(INDEX(BaseSafra!E:E,MATCH(Safra!F$84,BaseSafra!E:E, 0)+ROW(A12))&lt;&gt;Safra!F$84,INDEX(BaseSafra!E:E,MATCH(Safra!F$84, BaseSafra!E:E, 0)+ROW(A12)),""),""),"")</f>
        <v/>
      </c>
      <c r="E98" s="729"/>
      <c r="F98" s="729"/>
      <c r="G98" s="729"/>
      <c r="H98" s="729"/>
      <c r="I98" s="730"/>
      <c r="J98" s="229"/>
      <c r="K98" s="229"/>
      <c r="L98" s="229"/>
      <c r="M98" s="279"/>
      <c r="N98" s="279"/>
      <c r="O98" s="279"/>
      <c r="P98" s="279"/>
      <c r="Q98" s="279"/>
      <c r="R98" s="279"/>
      <c r="S98" s="279"/>
      <c r="T98" s="279"/>
      <c r="U98" s="279"/>
      <c r="V98" s="279"/>
      <c r="W98" s="279"/>
      <c r="X98" s="279"/>
      <c r="Y98" s="657"/>
      <c r="Z98" s="658"/>
      <c r="AA98" s="658"/>
      <c r="AB98" s="658"/>
      <c r="AC98" s="658"/>
      <c r="AD98" s="659"/>
      <c r="AE98" s="61"/>
    </row>
    <row r="99" spans="2:31" s="3" customFormat="1" ht="18" customHeight="1" x14ac:dyDescent="0.3">
      <c r="B99" s="60"/>
      <c r="C99" s="741"/>
      <c r="D99" s="728" t="str" cm="1">
        <f t="array" ref="D99">IFERROR(IF(INDEX(BaseSafra!E:E,MATCH(Safra!F$84,BaseSafra!E:E, 0)+ROW(A13))&lt;&gt;"",IF(INDEX(BaseSafra!E:E,MATCH(Safra!F$84,BaseSafra!E:E, 0)+ROW(A13))&lt;&gt;Safra!F$84,INDEX(BaseSafra!E:E,MATCH(Safra!F$84, BaseSafra!E:E, 0)+ROW(A13)),""),""),"")</f>
        <v/>
      </c>
      <c r="E99" s="729"/>
      <c r="F99" s="729"/>
      <c r="G99" s="729"/>
      <c r="H99" s="729"/>
      <c r="I99" s="730"/>
      <c r="J99" s="229"/>
      <c r="K99" s="229"/>
      <c r="L99" s="229"/>
      <c r="M99" s="279"/>
      <c r="N99" s="279"/>
      <c r="O99" s="279"/>
      <c r="P99" s="279"/>
      <c r="Q99" s="279"/>
      <c r="R99" s="279"/>
      <c r="S99" s="279"/>
      <c r="T99" s="279"/>
      <c r="U99" s="279"/>
      <c r="V99" s="279"/>
      <c r="W99" s="279"/>
      <c r="X99" s="279"/>
      <c r="Y99" s="657"/>
      <c r="Z99" s="658"/>
      <c r="AA99" s="658"/>
      <c r="AB99" s="658"/>
      <c r="AC99" s="658"/>
      <c r="AD99" s="659"/>
      <c r="AE99" s="61"/>
    </row>
    <row r="100" spans="2:31" s="3" customFormat="1" ht="18" customHeight="1" x14ac:dyDescent="0.3">
      <c r="B100" s="60"/>
      <c r="C100" s="741"/>
      <c r="D100" s="728" t="str" cm="1">
        <f t="array" ref="D100">IFERROR(IF(INDEX(BaseSafra!E:E,MATCH(Safra!F$84,BaseSafra!E:E, 0)+ROW(A14))&lt;&gt;"",IF(INDEX(BaseSafra!E:E,MATCH(Safra!F$84,BaseSafra!E:E, 0)+ROW(A14))&lt;&gt;Safra!F$84,INDEX(BaseSafra!E:E,MATCH(Safra!F$84, BaseSafra!E:E, 0)+ROW(A14)),""),""),"")</f>
        <v/>
      </c>
      <c r="E100" s="729"/>
      <c r="F100" s="729"/>
      <c r="G100" s="729"/>
      <c r="H100" s="729"/>
      <c r="I100" s="730"/>
      <c r="J100" s="229"/>
      <c r="K100" s="229"/>
      <c r="L100" s="229"/>
      <c r="M100" s="279"/>
      <c r="N100" s="279"/>
      <c r="O100" s="279"/>
      <c r="P100" s="279"/>
      <c r="Q100" s="279"/>
      <c r="R100" s="279"/>
      <c r="S100" s="279"/>
      <c r="T100" s="279"/>
      <c r="U100" s="279"/>
      <c r="V100" s="279"/>
      <c r="W100" s="279"/>
      <c r="X100" s="279"/>
      <c r="Y100" s="657"/>
      <c r="Z100" s="658"/>
      <c r="AA100" s="658"/>
      <c r="AB100" s="658"/>
      <c r="AC100" s="658"/>
      <c r="AD100" s="659"/>
      <c r="AE100" s="61"/>
    </row>
    <row r="101" spans="2:31" s="3" customFormat="1" ht="18" customHeight="1" x14ac:dyDescent="0.3">
      <c r="B101" s="60"/>
      <c r="C101" s="741"/>
      <c r="D101" s="728" t="str" cm="1">
        <f t="array" ref="D101">IFERROR(IF(INDEX(BaseSafra!E:E,MATCH(Safra!F$84,BaseSafra!E:E, 0)+ROW(A15))&lt;&gt;"",IF(INDEX(BaseSafra!E:E,MATCH(Safra!F$84,BaseSafra!E:E, 0)+ROW(A15))&lt;&gt;Safra!F$84,INDEX(BaseSafra!E:E,MATCH(Safra!F$84, BaseSafra!E:E, 0)+ROW(A15)),""),""),"")</f>
        <v/>
      </c>
      <c r="E101" s="729"/>
      <c r="F101" s="729"/>
      <c r="G101" s="729"/>
      <c r="H101" s="729"/>
      <c r="I101" s="730"/>
      <c r="J101" s="229"/>
      <c r="K101" s="229"/>
      <c r="L101" s="229"/>
      <c r="M101" s="279"/>
      <c r="N101" s="279"/>
      <c r="O101" s="279"/>
      <c r="P101" s="279"/>
      <c r="Q101" s="279"/>
      <c r="R101" s="279"/>
      <c r="S101" s="279"/>
      <c r="T101" s="279"/>
      <c r="U101" s="279"/>
      <c r="V101" s="279"/>
      <c r="W101" s="279"/>
      <c r="X101" s="279"/>
      <c r="Y101" s="657"/>
      <c r="Z101" s="658"/>
      <c r="AA101" s="658"/>
      <c r="AB101" s="658"/>
      <c r="AC101" s="658"/>
      <c r="AD101" s="659"/>
      <c r="AE101" s="61"/>
    </row>
    <row r="102" spans="2:31" s="3" customFormat="1" ht="18" customHeight="1" x14ac:dyDescent="0.3">
      <c r="B102" s="60"/>
      <c r="C102" s="741"/>
      <c r="D102" s="728" t="str" cm="1">
        <f t="array" ref="D102">IFERROR(IF(INDEX(BaseSafra!E:E,MATCH(Safra!F$84,BaseSafra!E:E, 0)+ROW(A16))&lt;&gt;"",IF(INDEX(BaseSafra!E:E,MATCH(Safra!F$84,BaseSafra!E:E, 0)+ROW(A16))&lt;&gt;Safra!F$84,INDEX(BaseSafra!E:E,MATCH(Safra!F$84, BaseSafra!E:E, 0)+ROW(A16)),""),""),"")</f>
        <v/>
      </c>
      <c r="E102" s="729"/>
      <c r="F102" s="729"/>
      <c r="G102" s="729"/>
      <c r="H102" s="729"/>
      <c r="I102" s="730"/>
      <c r="J102" s="229"/>
      <c r="K102" s="229"/>
      <c r="L102" s="229"/>
      <c r="M102" s="279"/>
      <c r="N102" s="279"/>
      <c r="O102" s="279"/>
      <c r="P102" s="279"/>
      <c r="Q102" s="279"/>
      <c r="R102" s="279"/>
      <c r="S102" s="279"/>
      <c r="T102" s="279"/>
      <c r="U102" s="279"/>
      <c r="V102" s="279"/>
      <c r="W102" s="279"/>
      <c r="X102" s="279"/>
      <c r="Y102" s="657"/>
      <c r="Z102" s="658"/>
      <c r="AA102" s="658"/>
      <c r="AB102" s="658"/>
      <c r="AC102" s="658"/>
      <c r="AD102" s="659"/>
      <c r="AE102" s="61"/>
    </row>
    <row r="103" spans="2:31" s="3" customFormat="1" ht="18" customHeight="1" x14ac:dyDescent="0.3">
      <c r="B103" s="60"/>
      <c r="C103" s="741"/>
      <c r="D103" s="728" t="str" cm="1">
        <f t="array" ref="D103">IFERROR(IF(INDEX(BaseSafra!E:E,MATCH(Safra!F$84,BaseSafra!E:E, 0)+ROW(A17))&lt;&gt;"",IF(INDEX(BaseSafra!E:E,MATCH(Safra!F$84,BaseSafra!E:E, 0)+ROW(A17))&lt;&gt;Safra!F$84,INDEX(BaseSafra!E:E,MATCH(Safra!F$84, BaseSafra!E:E, 0)+ROW(A17)),""),""),"")</f>
        <v/>
      </c>
      <c r="E103" s="729"/>
      <c r="F103" s="729"/>
      <c r="G103" s="729"/>
      <c r="H103" s="729"/>
      <c r="I103" s="730"/>
      <c r="J103" s="229"/>
      <c r="K103" s="229"/>
      <c r="L103" s="229"/>
      <c r="M103" s="280"/>
      <c r="N103" s="280"/>
      <c r="O103" s="280"/>
      <c r="P103" s="280"/>
      <c r="Q103" s="280"/>
      <c r="R103" s="280"/>
      <c r="S103" s="280"/>
      <c r="T103" s="280"/>
      <c r="U103" s="280"/>
      <c r="V103" s="280"/>
      <c r="W103" s="280"/>
      <c r="X103" s="280"/>
      <c r="Y103" s="657"/>
      <c r="Z103" s="658"/>
      <c r="AA103" s="658"/>
      <c r="AB103" s="658"/>
      <c r="AC103" s="658"/>
      <c r="AD103" s="659"/>
      <c r="AE103" s="61"/>
    </row>
    <row r="104" spans="2:31" s="3" customFormat="1" ht="18" customHeight="1" x14ac:dyDescent="0.3">
      <c r="B104" s="60"/>
      <c r="C104" s="741"/>
      <c r="D104" s="728" t="str" cm="1">
        <f t="array" ref="D104">IFERROR(IF(INDEX(BaseSafra!E:E,MATCH(Safra!F$84,BaseSafra!E:E, 0)+ROW(A18))&lt;&gt;"",IF(INDEX(BaseSafra!E:E,MATCH(Safra!F$84,BaseSafra!E:E, 0)+ROW(A18))&lt;&gt;Safra!F$84,INDEX(BaseSafra!E:E,MATCH(Safra!F$84, BaseSafra!E:E, 0)+ROW(A18)),""),""),"")</f>
        <v/>
      </c>
      <c r="E104" s="729"/>
      <c r="F104" s="729"/>
      <c r="G104" s="729"/>
      <c r="H104" s="729"/>
      <c r="I104" s="730"/>
      <c r="J104" s="229"/>
      <c r="K104" s="229"/>
      <c r="L104" s="229"/>
      <c r="M104" s="280"/>
      <c r="N104" s="280"/>
      <c r="O104" s="280"/>
      <c r="P104" s="280"/>
      <c r="Q104" s="280"/>
      <c r="R104" s="280"/>
      <c r="S104" s="280"/>
      <c r="T104" s="280"/>
      <c r="U104" s="280"/>
      <c r="V104" s="280"/>
      <c r="W104" s="280"/>
      <c r="X104" s="280"/>
      <c r="Y104" s="657"/>
      <c r="Z104" s="658"/>
      <c r="AA104" s="658"/>
      <c r="AB104" s="658"/>
      <c r="AC104" s="658"/>
      <c r="AD104" s="659"/>
      <c r="AE104" s="61"/>
    </row>
    <row r="105" spans="2:31" s="3" customFormat="1" ht="18" customHeight="1" x14ac:dyDescent="0.3">
      <c r="B105" s="60"/>
      <c r="C105" s="741"/>
      <c r="D105" s="728" t="str" cm="1">
        <f t="array" ref="D105">IFERROR(IF(INDEX(BaseSafra!E:E,MATCH(Safra!F$84,BaseSafra!E:E, 0)+ROW(A19))&lt;&gt;"",IF(INDEX(BaseSafra!E:E,MATCH(Safra!F$84,BaseSafra!E:E, 0)+ROW(A19))&lt;&gt;Safra!F$84,INDEX(BaseSafra!E:E,MATCH(Safra!F$84, BaseSafra!E:E, 0)+ROW(A19)),""),""),"")</f>
        <v/>
      </c>
      <c r="E105" s="729"/>
      <c r="F105" s="729"/>
      <c r="G105" s="729"/>
      <c r="H105" s="729"/>
      <c r="I105" s="730"/>
      <c r="J105" s="229"/>
      <c r="K105" s="229"/>
      <c r="L105" s="229"/>
      <c r="M105" s="280"/>
      <c r="N105" s="280"/>
      <c r="O105" s="280"/>
      <c r="P105" s="280"/>
      <c r="Q105" s="280"/>
      <c r="R105" s="280"/>
      <c r="S105" s="280"/>
      <c r="T105" s="280"/>
      <c r="U105" s="280"/>
      <c r="V105" s="280"/>
      <c r="W105" s="280"/>
      <c r="X105" s="280"/>
      <c r="Y105" s="657"/>
      <c r="Z105" s="658"/>
      <c r="AA105" s="658"/>
      <c r="AB105" s="658"/>
      <c r="AC105" s="658"/>
      <c r="AD105" s="659"/>
      <c r="AE105" s="61"/>
    </row>
    <row r="106" spans="2:31" s="3" customFormat="1" ht="18" customHeight="1" x14ac:dyDescent="0.3">
      <c r="B106" s="60"/>
      <c r="C106" s="741"/>
      <c r="D106" s="728" t="str" cm="1">
        <f t="array" ref="D106">IFERROR(IF(INDEX(BaseSafra!E:E,MATCH(Safra!F$84,BaseSafra!E:E, 0)+ROW(A20))&lt;&gt;"",IF(INDEX(BaseSafra!E:E,MATCH(Safra!F$84,BaseSafra!E:E, 0)+ROW(A20))&lt;&gt;Safra!F$84,INDEX(BaseSafra!E:E,MATCH(Safra!F$84, BaseSafra!E:E, 0)+ROW(A20)),""),""),"")</f>
        <v/>
      </c>
      <c r="E106" s="729"/>
      <c r="F106" s="729"/>
      <c r="G106" s="729"/>
      <c r="H106" s="729"/>
      <c r="I106" s="730"/>
      <c r="J106" s="229"/>
      <c r="K106" s="229"/>
      <c r="L106" s="229"/>
      <c r="M106" s="280"/>
      <c r="N106" s="280"/>
      <c r="O106" s="280"/>
      <c r="P106" s="280"/>
      <c r="Q106" s="280"/>
      <c r="R106" s="280"/>
      <c r="S106" s="280"/>
      <c r="T106" s="280"/>
      <c r="U106" s="280"/>
      <c r="V106" s="280"/>
      <c r="W106" s="280"/>
      <c r="X106" s="280"/>
      <c r="Y106" s="657"/>
      <c r="Z106" s="658"/>
      <c r="AA106" s="658"/>
      <c r="AB106" s="658"/>
      <c r="AC106" s="658"/>
      <c r="AD106" s="659"/>
      <c r="AE106" s="61"/>
    </row>
    <row r="107" spans="2:31" s="3" customFormat="1" ht="18" customHeight="1" x14ac:dyDescent="0.3">
      <c r="B107" s="60"/>
      <c r="C107" s="742"/>
      <c r="D107" s="728" t="str" cm="1">
        <f t="array" ref="D107">IFERROR(IF(INDEX(BaseSafra!E:E,MATCH(Safra!F$84,BaseSafra!E:E, 0)+ROW(A21))&lt;&gt;"",IF(INDEX(BaseSafra!E:E,MATCH(Safra!F$84,BaseSafra!E:E, 0)+ROW(A21))&lt;&gt;Safra!F$84,INDEX(BaseSafra!E:E,MATCH(Safra!F$84, BaseSafra!E:E, 0)+ROW(A21)),""),""),"")</f>
        <v/>
      </c>
      <c r="E107" s="729"/>
      <c r="F107" s="729"/>
      <c r="G107" s="729"/>
      <c r="H107" s="729"/>
      <c r="I107" s="730"/>
      <c r="J107" s="240"/>
      <c r="K107" s="240"/>
      <c r="L107" s="240"/>
      <c r="M107" s="281"/>
      <c r="N107" s="281"/>
      <c r="O107" s="281"/>
      <c r="P107" s="281"/>
      <c r="Q107" s="281"/>
      <c r="R107" s="281"/>
      <c r="S107" s="281"/>
      <c r="T107" s="281"/>
      <c r="U107" s="281"/>
      <c r="V107" s="281"/>
      <c r="W107" s="281"/>
      <c r="X107" s="281"/>
      <c r="Y107" s="660"/>
      <c r="Z107" s="661"/>
      <c r="AA107" s="661"/>
      <c r="AB107" s="661"/>
      <c r="AC107" s="661"/>
      <c r="AD107" s="662"/>
      <c r="AE107" s="61"/>
    </row>
    <row r="108" spans="2:31" ht="18" customHeight="1" x14ac:dyDescent="0.3">
      <c r="B108" s="22"/>
      <c r="D108" s="31"/>
      <c r="E108" s="31"/>
      <c r="F108" s="31"/>
      <c r="G108" s="31"/>
      <c r="H108" s="31"/>
      <c r="I108" s="31"/>
      <c r="J108" s="31"/>
      <c r="K108" s="31"/>
      <c r="L108" s="31"/>
      <c r="M108" s="31"/>
      <c r="N108" s="31"/>
      <c r="O108" s="31"/>
      <c r="P108" s="31"/>
      <c r="Q108" s="31"/>
      <c r="R108" s="31"/>
      <c r="S108" s="31"/>
      <c r="T108" s="31"/>
      <c r="U108" s="31"/>
      <c r="V108" s="31"/>
      <c r="W108" s="31"/>
      <c r="X108" s="31"/>
      <c r="Y108" s="31"/>
      <c r="Z108" s="31"/>
      <c r="AA108" s="31"/>
      <c r="AB108" s="31"/>
      <c r="AC108" s="31"/>
      <c r="AD108" s="31"/>
      <c r="AE108" s="21"/>
    </row>
    <row r="109" spans="2:31" s="3" customFormat="1" ht="19.8" customHeight="1" x14ac:dyDescent="0.3">
      <c r="B109" s="60"/>
      <c r="C109" s="740">
        <v>4</v>
      </c>
      <c r="D109" s="743" t="s">
        <v>48</v>
      </c>
      <c r="E109" s="664"/>
      <c r="F109" s="743" t="s">
        <v>45</v>
      </c>
      <c r="G109" s="743"/>
      <c r="H109" s="743"/>
      <c r="I109" s="277"/>
      <c r="J109" s="744" t="s">
        <v>286</v>
      </c>
      <c r="K109" s="745"/>
      <c r="L109" s="745"/>
      <c r="M109" s="745"/>
      <c r="N109" s="745"/>
      <c r="O109" s="745"/>
      <c r="P109" s="745"/>
      <c r="Q109" s="745"/>
      <c r="R109" s="745"/>
      <c r="S109" s="745"/>
      <c r="T109" s="745"/>
      <c r="U109" s="745"/>
      <c r="V109" s="745"/>
      <c r="W109" s="745"/>
      <c r="X109" s="746"/>
      <c r="Y109" s="744" t="s">
        <v>47</v>
      </c>
      <c r="Z109" s="745"/>
      <c r="AA109" s="745"/>
      <c r="AB109" s="745"/>
      <c r="AC109" s="745"/>
      <c r="AD109" s="746"/>
      <c r="AE109" s="61"/>
    </row>
    <row r="110" spans="2:31" s="3" customFormat="1" ht="19.8" customHeight="1" x14ac:dyDescent="0.3">
      <c r="B110" s="60"/>
      <c r="C110" s="741"/>
      <c r="D110" s="666"/>
      <c r="E110" s="667"/>
      <c r="F110" s="743"/>
      <c r="G110" s="743"/>
      <c r="H110" s="743"/>
      <c r="I110" s="278"/>
      <c r="J110" s="747" t="str">
        <f>IF(MONTH($D$15)&gt;=10,(YEAR($D$15)-2)&amp;"/"&amp;(YEAR($D$15)-1),(YEAR($D$15)-3)&amp;"/"&amp;(YEAR($D$15)-2))</f>
        <v>2022/2023</v>
      </c>
      <c r="K110" s="747"/>
      <c r="L110" s="747"/>
      <c r="M110" s="747" t="str">
        <f>IF(MONTH($D$15)&gt;=10,(YEAR($D$15)-1)&amp;"/"&amp;YEAR($D$15),(YEAR($D$15)-2)&amp;"/"&amp;(YEAR($D$15)-1))</f>
        <v>2023/2024</v>
      </c>
      <c r="N110" s="747"/>
      <c r="O110" s="747"/>
      <c r="P110" s="747" t="str">
        <f>IF(MONTH($D$15)&gt;=10,YEAR($D$15)&amp;"/"&amp;YEAR($D$15)+1,YEAR($D$15)-1&amp;"/"&amp;YEAR($D$15))</f>
        <v>2024/2025</v>
      </c>
      <c r="Q110" s="747"/>
      <c r="R110" s="747"/>
      <c r="S110" s="747" t="str">
        <f>IF(MONTH($D$15)&gt;=10,(YEAR($D$15)+1)&amp;"/"&amp;(YEAR($D$15)+2),YEAR($D$15)&amp;"/"&amp;(YEAR($D$15)+1))</f>
        <v>2025/2026</v>
      </c>
      <c r="T110" s="747"/>
      <c r="U110" s="747"/>
      <c r="V110" s="747" t="str">
        <f>IF(MONTH($D$15)&gt;=10,(YEAR($D$15)+2)&amp;"/"&amp;(YEAR($D$15)+3),(YEAR($D$15)+1)&amp;"/"&amp;(YEAR($D$15)+2))</f>
        <v>2026/2027</v>
      </c>
      <c r="W110" s="747"/>
      <c r="X110" s="747"/>
      <c r="Y110" s="117"/>
      <c r="Z110" s="115"/>
      <c r="AA110" s="115"/>
      <c r="AB110" s="115"/>
      <c r="AC110" s="115"/>
      <c r="AD110" s="116"/>
      <c r="AE110" s="61"/>
    </row>
    <row r="111" spans="2:31" s="3" customFormat="1" ht="18" customHeight="1" x14ac:dyDescent="0.3">
      <c r="B111" s="60"/>
      <c r="C111" s="741"/>
      <c r="D111" s="748" t="s">
        <v>30</v>
      </c>
      <c r="E111" s="749"/>
      <c r="F111" s="749"/>
      <c r="G111" s="749"/>
      <c r="H111" s="749"/>
      <c r="I111" s="750"/>
      <c r="J111" s="32" t="s">
        <v>287</v>
      </c>
      <c r="K111" s="110" t="s">
        <v>288</v>
      </c>
      <c r="L111" s="35" t="s">
        <v>289</v>
      </c>
      <c r="M111" s="32" t="s">
        <v>287</v>
      </c>
      <c r="N111" s="110" t="s">
        <v>288</v>
      </c>
      <c r="O111" s="35" t="s">
        <v>289</v>
      </c>
      <c r="P111" s="32" t="s">
        <v>287</v>
      </c>
      <c r="Q111" s="110" t="s">
        <v>288</v>
      </c>
      <c r="R111" s="35" t="s">
        <v>289</v>
      </c>
      <c r="S111" s="32" t="s">
        <v>287</v>
      </c>
      <c r="T111" s="110" t="s">
        <v>288</v>
      </c>
      <c r="U111" s="35" t="s">
        <v>289</v>
      </c>
      <c r="V111" s="32" t="s">
        <v>287</v>
      </c>
      <c r="W111" s="110" t="s">
        <v>288</v>
      </c>
      <c r="X111" s="35" t="s">
        <v>289</v>
      </c>
      <c r="Y111" s="657"/>
      <c r="Z111" s="658"/>
      <c r="AA111" s="658"/>
      <c r="AB111" s="658"/>
      <c r="AC111" s="658"/>
      <c r="AD111" s="659"/>
      <c r="AE111" s="61"/>
    </row>
    <row r="112" spans="2:31" s="3" customFormat="1" ht="18" customHeight="1" x14ac:dyDescent="0.3">
      <c r="B112" s="60"/>
      <c r="C112" s="741"/>
      <c r="D112" s="728" t="str" cm="1">
        <f t="array" ref="D112">IFERROR(IF(INDEX(BaseSafra!E:E,MATCH(Safra!F$109,BaseSafra!E:E, 0)+ROW(A1))&lt;&gt;"",IF(INDEX(BaseSafra!E:E,MATCH(Safra!F$109,BaseSafra!E:E, 0)+ROW(A1))&lt;&gt;Safra!F$109,INDEX(BaseSafra!E:E,MATCH(Safra!F$109, BaseSafra!E:E, 0)+ROW(A1)),""),""),"")</f>
        <v>Área Plantada (ha)</v>
      </c>
      <c r="E112" s="729"/>
      <c r="F112" s="729"/>
      <c r="G112" s="729"/>
      <c r="H112" s="729"/>
      <c r="I112" s="730"/>
      <c r="J112" s="220">
        <f t="shared" ref="J112:X112" si="37">SUM(J113:J114)</f>
        <v>0</v>
      </c>
      <c r="K112" s="220">
        <f t="shared" si="37"/>
        <v>0</v>
      </c>
      <c r="L112" s="220">
        <f t="shared" si="37"/>
        <v>0</v>
      </c>
      <c r="M112" s="220">
        <f t="shared" si="37"/>
        <v>0</v>
      </c>
      <c r="N112" s="220">
        <f t="shared" si="37"/>
        <v>0</v>
      </c>
      <c r="O112" s="220">
        <f t="shared" si="37"/>
        <v>0</v>
      </c>
      <c r="P112" s="220">
        <f t="shared" si="37"/>
        <v>0</v>
      </c>
      <c r="Q112" s="220">
        <f t="shared" si="37"/>
        <v>0</v>
      </c>
      <c r="R112" s="220">
        <f t="shared" si="37"/>
        <v>0</v>
      </c>
      <c r="S112" s="220">
        <f t="shared" si="37"/>
        <v>0</v>
      </c>
      <c r="T112" s="220">
        <f t="shared" si="37"/>
        <v>0</v>
      </c>
      <c r="U112" s="220">
        <f t="shared" si="37"/>
        <v>0</v>
      </c>
      <c r="V112" s="220">
        <f t="shared" si="37"/>
        <v>0</v>
      </c>
      <c r="W112" s="220">
        <f t="shared" si="37"/>
        <v>0</v>
      </c>
      <c r="X112" s="220">
        <f t="shared" si="37"/>
        <v>0</v>
      </c>
      <c r="Y112" s="657"/>
      <c r="Z112" s="658"/>
      <c r="AA112" s="658"/>
      <c r="AB112" s="658"/>
      <c r="AC112" s="658"/>
      <c r="AD112" s="659"/>
      <c r="AE112" s="61"/>
    </row>
    <row r="113" spans="2:31" s="3" customFormat="1" ht="18" customHeight="1" x14ac:dyDescent="0.3">
      <c r="B113" s="60"/>
      <c r="C113" s="741"/>
      <c r="D113" s="728" t="str" cm="1">
        <f t="array" ref="D113">IFERROR(IF(INDEX(BaseSafra!E:E,MATCH(Safra!F$109,BaseSafra!E:E, 0)+ROW(A2))&lt;&gt;"",IF(INDEX(BaseSafra!E:E,MATCH(Safra!F$109,BaseSafra!E:E, 0)+ROW(A2))&lt;&gt;Safra!F$109,INDEX(BaseSafra!E:E,MATCH(Safra!F$109, BaseSafra!E:E, 0)+ROW(A2)),""),""),"")</f>
        <v>Própria (ha)</v>
      </c>
      <c r="E113" s="729"/>
      <c r="F113" s="729"/>
      <c r="G113" s="729"/>
      <c r="H113" s="729"/>
      <c r="I113" s="730"/>
      <c r="J113" s="229"/>
      <c r="K113" s="229"/>
      <c r="L113" s="229"/>
      <c r="M113" s="229"/>
      <c r="N113" s="229"/>
      <c r="O113" s="229"/>
      <c r="P113" s="229"/>
      <c r="Q113" s="229"/>
      <c r="R113" s="229"/>
      <c r="S113" s="229"/>
      <c r="T113" s="229"/>
      <c r="U113" s="229"/>
      <c r="V113" s="229"/>
      <c r="W113" s="229"/>
      <c r="X113" s="229"/>
      <c r="Y113" s="657"/>
      <c r="Z113" s="658"/>
      <c r="AA113" s="658"/>
      <c r="AB113" s="658"/>
      <c r="AC113" s="658"/>
      <c r="AD113" s="659"/>
      <c r="AE113" s="61"/>
    </row>
    <row r="114" spans="2:31" s="3" customFormat="1" ht="18" customHeight="1" x14ac:dyDescent="0.3">
      <c r="B114" s="60"/>
      <c r="C114" s="741"/>
      <c r="D114" s="728" t="str" cm="1">
        <f t="array" ref="D114">IFERROR(IF(INDEX(BaseSafra!E:E,MATCH(Safra!F$109,BaseSafra!E:E, 0)+ROW(A3))&lt;&gt;"",IF(INDEX(BaseSafra!E:E,MATCH(Safra!F$109,BaseSafra!E:E, 0)+ROW(A3))&lt;&gt;Safra!F$109,INDEX(BaseSafra!E:E,MATCH(Safra!F$109, BaseSafra!E:E, 0)+ROW(A3)),""),""),"")</f>
        <v>Arrendada (ha)</v>
      </c>
      <c r="E114" s="729"/>
      <c r="F114" s="729"/>
      <c r="G114" s="729"/>
      <c r="H114" s="729"/>
      <c r="I114" s="730"/>
      <c r="J114" s="229"/>
      <c r="K114" s="229"/>
      <c r="L114" s="229"/>
      <c r="M114" s="229"/>
      <c r="N114" s="229"/>
      <c r="O114" s="229"/>
      <c r="P114" s="229"/>
      <c r="Q114" s="229"/>
      <c r="R114" s="229"/>
      <c r="S114" s="229"/>
      <c r="T114" s="229"/>
      <c r="U114" s="229"/>
      <c r="V114" s="229"/>
      <c r="W114" s="229"/>
      <c r="X114" s="229"/>
      <c r="Y114" s="657"/>
      <c r="Z114" s="658"/>
      <c r="AA114" s="658"/>
      <c r="AB114" s="658"/>
      <c r="AC114" s="658"/>
      <c r="AD114" s="659"/>
      <c r="AE114" s="61"/>
    </row>
    <row r="115" spans="2:31" s="3" customFormat="1" ht="18" customHeight="1" x14ac:dyDescent="0.3">
      <c r="B115" s="60"/>
      <c r="C115" s="741"/>
      <c r="D115" s="728" t="str" cm="1">
        <f t="array" ref="D115">IFERROR(IF(INDEX(BaseSafra!E:E,MATCH(Safra!F$109,BaseSafra!E:E, 0)+ROW(A4))&lt;&gt;"",IF(INDEX(BaseSafra!E:E,MATCH(Safra!F$109,BaseSafra!E:E, 0)+ROW(A4))&lt;&gt;Safra!F$109,INDEX(BaseSafra!E:E,MATCH(Safra!F$109, BaseSafra!E:E, 0)+ROW(A4)),""),""),"")</f>
        <v>Rendimento (sc/ha)</v>
      </c>
      <c r="E115" s="729"/>
      <c r="F115" s="729"/>
      <c r="G115" s="729"/>
      <c r="H115" s="729"/>
      <c r="I115" s="730"/>
      <c r="J115" s="229">
        <f t="shared" ref="J115:X115" si="38">J116+(J117*1000/15)</f>
        <v>0</v>
      </c>
      <c r="K115" s="229">
        <f t="shared" si="38"/>
        <v>0</v>
      </c>
      <c r="L115" s="229">
        <f t="shared" si="38"/>
        <v>0</v>
      </c>
      <c r="M115" s="229">
        <f t="shared" si="38"/>
        <v>0</v>
      </c>
      <c r="N115" s="229">
        <f t="shared" si="38"/>
        <v>0</v>
      </c>
      <c r="O115" s="229">
        <f t="shared" si="38"/>
        <v>0</v>
      </c>
      <c r="P115" s="229">
        <f t="shared" si="38"/>
        <v>0</v>
      </c>
      <c r="Q115" s="229">
        <f t="shared" si="38"/>
        <v>0</v>
      </c>
      <c r="R115" s="229">
        <f t="shared" si="38"/>
        <v>0</v>
      </c>
      <c r="S115" s="229">
        <f t="shared" si="38"/>
        <v>0</v>
      </c>
      <c r="T115" s="229">
        <f t="shared" si="38"/>
        <v>0</v>
      </c>
      <c r="U115" s="229">
        <f t="shared" si="38"/>
        <v>0</v>
      </c>
      <c r="V115" s="229">
        <f t="shared" si="38"/>
        <v>0</v>
      </c>
      <c r="W115" s="229">
        <f t="shared" si="38"/>
        <v>0</v>
      </c>
      <c r="X115" s="229">
        <f t="shared" si="38"/>
        <v>0</v>
      </c>
      <c r="Y115" s="657"/>
      <c r="Z115" s="658"/>
      <c r="AA115" s="658"/>
      <c r="AB115" s="658"/>
      <c r="AC115" s="658"/>
      <c r="AD115" s="659"/>
      <c r="AE115" s="61"/>
    </row>
    <row r="116" spans="2:31" s="3" customFormat="1" ht="18" customHeight="1" x14ac:dyDescent="0.3">
      <c r="B116" s="60"/>
      <c r="C116" s="741"/>
      <c r="D116" s="728" t="str" cm="1">
        <f t="array" ref="D116">IFERROR(IF(INDEX(BaseSafra!E:E,MATCH(Safra!F$109,BaseSafra!E:E, 0)+ROW(A5))&lt;&gt;"",IF(INDEX(BaseSafra!E:E,MATCH(Safra!F$109,BaseSafra!E:E, 0)+ROW(A5))&lt;&gt;Safra!F$109,INDEX(BaseSafra!E:E,MATCH(Safra!F$109, BaseSafra!E:E, 0)+ROW(A5)),""),""),"")</f>
        <v>Produção (sc)</v>
      </c>
      <c r="E116" s="729"/>
      <c r="F116" s="729"/>
      <c r="G116" s="729"/>
      <c r="H116" s="729"/>
      <c r="I116" s="730"/>
      <c r="J116" s="229"/>
      <c r="K116" s="229"/>
      <c r="L116" s="229"/>
      <c r="M116" s="229"/>
      <c r="N116" s="229"/>
      <c r="O116" s="229"/>
      <c r="P116" s="229"/>
      <c r="Q116" s="229"/>
      <c r="R116" s="229"/>
      <c r="S116" s="229"/>
      <c r="T116" s="229"/>
      <c r="U116" s="229"/>
      <c r="V116" s="229"/>
      <c r="W116" s="229"/>
      <c r="X116" s="229"/>
      <c r="Y116" s="657"/>
      <c r="Z116" s="658"/>
      <c r="AA116" s="658"/>
      <c r="AB116" s="658"/>
      <c r="AC116" s="658"/>
      <c r="AD116" s="659"/>
      <c r="AE116" s="61"/>
    </row>
    <row r="117" spans="2:31" s="3" customFormat="1" ht="18" customHeight="1" x14ac:dyDescent="0.3">
      <c r="B117" s="60"/>
      <c r="C117" s="741"/>
      <c r="D117" s="728" t="str" cm="1">
        <f t="array" ref="D117">IFERROR(IF(INDEX(BaseSafra!E:E,MATCH(Safra!F$109,BaseSafra!E:E, 0)+ROW(A6))&lt;&gt;"",IF(INDEX(BaseSafra!E:E,MATCH(Safra!F$109,BaseSafra!E:E, 0)+ROW(A6))&lt;&gt;Safra!F$109,INDEX(BaseSafra!E:E,MATCH(Safra!F$109, BaseSafra!E:E, 0)+ROW(A6)),""),""),"")</f>
        <v>Preço médio (R$/sc)</v>
      </c>
      <c r="E117" s="729"/>
      <c r="F117" s="729"/>
      <c r="G117" s="729"/>
      <c r="H117" s="729"/>
      <c r="I117" s="730"/>
      <c r="J117" s="229"/>
      <c r="K117" s="229"/>
      <c r="L117" s="229"/>
      <c r="M117" s="231"/>
      <c r="N117" s="231"/>
      <c r="O117" s="231"/>
      <c r="P117" s="231"/>
      <c r="Q117" s="231"/>
      <c r="R117" s="231"/>
      <c r="S117" s="231"/>
      <c r="T117" s="231"/>
      <c r="U117" s="231"/>
      <c r="V117" s="231"/>
      <c r="W117" s="231"/>
      <c r="X117" s="231"/>
      <c r="Y117" s="657"/>
      <c r="Z117" s="658"/>
      <c r="AA117" s="658"/>
      <c r="AB117" s="658"/>
      <c r="AC117" s="658"/>
      <c r="AD117" s="659"/>
      <c r="AE117" s="61"/>
    </row>
    <row r="118" spans="2:31" s="3" customFormat="1" ht="18" customHeight="1" x14ac:dyDescent="0.3">
      <c r="B118" s="60"/>
      <c r="C118" s="741"/>
      <c r="D118" s="728" t="str" cm="1">
        <f t="array" ref="D118">IFERROR(IF(INDEX(BaseSafra!E:E,MATCH(Safra!F$109,BaseSafra!E:E, 0)+ROW(A7))&lt;&gt;"",IF(INDEX(BaseSafra!E:E,MATCH(Safra!F$109,BaseSafra!E:E, 0)+ROW(A7))&lt;&gt;Safra!F$109,INDEX(BaseSafra!E:E,MATCH(Safra!F$109, BaseSafra!E:E, 0)+ROW(A7)),""),""),"")</f>
        <v>Custo Médio de Produção (R$/sc)</v>
      </c>
      <c r="E118" s="729"/>
      <c r="F118" s="729"/>
      <c r="G118" s="729"/>
      <c r="H118" s="729"/>
      <c r="I118" s="730"/>
      <c r="J118" s="229">
        <f t="shared" ref="J118:X118" si="39">J115*J112</f>
        <v>0</v>
      </c>
      <c r="K118" s="229">
        <f t="shared" si="39"/>
        <v>0</v>
      </c>
      <c r="L118" s="229">
        <f t="shared" si="39"/>
        <v>0</v>
      </c>
      <c r="M118" s="231">
        <f t="shared" si="39"/>
        <v>0</v>
      </c>
      <c r="N118" s="231">
        <f t="shared" si="39"/>
        <v>0</v>
      </c>
      <c r="O118" s="231">
        <f t="shared" si="39"/>
        <v>0</v>
      </c>
      <c r="P118" s="231">
        <f t="shared" si="39"/>
        <v>0</v>
      </c>
      <c r="Q118" s="231">
        <f t="shared" si="39"/>
        <v>0</v>
      </c>
      <c r="R118" s="231">
        <f t="shared" si="39"/>
        <v>0</v>
      </c>
      <c r="S118" s="231">
        <f t="shared" si="39"/>
        <v>0</v>
      </c>
      <c r="T118" s="231">
        <f t="shared" si="39"/>
        <v>0</v>
      </c>
      <c r="U118" s="231">
        <f t="shared" si="39"/>
        <v>0</v>
      </c>
      <c r="V118" s="231">
        <f t="shared" si="39"/>
        <v>0</v>
      </c>
      <c r="W118" s="231">
        <f t="shared" si="39"/>
        <v>0</v>
      </c>
      <c r="X118" s="231">
        <f t="shared" si="39"/>
        <v>0</v>
      </c>
      <c r="Y118" s="657"/>
      <c r="Z118" s="658"/>
      <c r="AA118" s="658"/>
      <c r="AB118" s="658"/>
      <c r="AC118" s="658"/>
      <c r="AD118" s="659"/>
      <c r="AE118" s="61"/>
    </row>
    <row r="119" spans="2:31" s="3" customFormat="1" ht="18" customHeight="1" x14ac:dyDescent="0.3">
      <c r="B119" s="60"/>
      <c r="C119" s="741"/>
      <c r="D119" s="728" t="str" cm="1">
        <f t="array" ref="D119">IFERROR(IF(INDEX(BaseSafra!E:E,MATCH(Safra!F$109,BaseSafra!E:E, 0)+ROW(A8))&lt;&gt;"",IF(INDEX(BaseSafra!E:E,MATCH(Safra!F$109,BaseSafra!E:E, 0)+ROW(A8))&lt;&gt;Safra!F$109,INDEX(BaseSafra!E:E,MATCH(Safra!F$109, BaseSafra!E:E, 0)+ROW(A8)),""),""),"")</f>
        <v>Receita Total (R$)</v>
      </c>
      <c r="E119" s="729"/>
      <c r="F119" s="729"/>
      <c r="G119" s="729"/>
      <c r="H119" s="729"/>
      <c r="I119" s="730"/>
      <c r="J119" s="229">
        <f t="shared" ref="J119:X119" si="40">J116*J112</f>
        <v>0</v>
      </c>
      <c r="K119" s="229">
        <f t="shared" si="40"/>
        <v>0</v>
      </c>
      <c r="L119" s="229">
        <f t="shared" si="40"/>
        <v>0</v>
      </c>
      <c r="M119" s="239">
        <f t="shared" si="40"/>
        <v>0</v>
      </c>
      <c r="N119" s="239">
        <f t="shared" si="40"/>
        <v>0</v>
      </c>
      <c r="O119" s="239">
        <f t="shared" si="40"/>
        <v>0</v>
      </c>
      <c r="P119" s="239">
        <f t="shared" si="40"/>
        <v>0</v>
      </c>
      <c r="Q119" s="239">
        <f t="shared" si="40"/>
        <v>0</v>
      </c>
      <c r="R119" s="239">
        <f t="shared" si="40"/>
        <v>0</v>
      </c>
      <c r="S119" s="239">
        <f t="shared" si="40"/>
        <v>0</v>
      </c>
      <c r="T119" s="239">
        <f t="shared" si="40"/>
        <v>0</v>
      </c>
      <c r="U119" s="239">
        <f t="shared" si="40"/>
        <v>0</v>
      </c>
      <c r="V119" s="239">
        <f t="shared" si="40"/>
        <v>0</v>
      </c>
      <c r="W119" s="239">
        <f t="shared" si="40"/>
        <v>0</v>
      </c>
      <c r="X119" s="239">
        <f t="shared" si="40"/>
        <v>0</v>
      </c>
      <c r="Y119" s="657"/>
      <c r="Z119" s="658"/>
      <c r="AA119" s="658"/>
      <c r="AB119" s="658"/>
      <c r="AC119" s="658"/>
      <c r="AD119" s="659"/>
      <c r="AE119" s="61"/>
    </row>
    <row r="120" spans="2:31" s="3" customFormat="1" ht="18" customHeight="1" x14ac:dyDescent="0.3">
      <c r="B120" s="60"/>
      <c r="C120" s="741"/>
      <c r="D120" s="728" t="str" cm="1">
        <f t="array" ref="D120">IFERROR(IF(INDEX(BaseSafra!E:E,MATCH(Safra!F$109,BaseSafra!E:E, 0)+ROW(A9))&lt;&gt;"",IF(INDEX(BaseSafra!E:E,MATCH(Safra!F$109,BaseSafra!E:E, 0)+ROW(A9))&lt;&gt;Safra!F$109,INDEX(BaseSafra!E:E,MATCH(Safra!F$109, BaseSafra!E:E, 0)+ROW(A9)),""),""),"")</f>
        <v>Custo Total de Produção (R$)</v>
      </c>
      <c r="E120" s="729"/>
      <c r="F120" s="729"/>
      <c r="G120" s="729"/>
      <c r="H120" s="729"/>
      <c r="I120" s="730"/>
      <c r="J120" s="229">
        <f t="shared" ref="J120:X120" si="41">J117*J112</f>
        <v>0</v>
      </c>
      <c r="K120" s="229">
        <f t="shared" si="41"/>
        <v>0</v>
      </c>
      <c r="L120" s="229">
        <f t="shared" si="41"/>
        <v>0</v>
      </c>
      <c r="M120" s="239">
        <f t="shared" si="41"/>
        <v>0</v>
      </c>
      <c r="N120" s="239">
        <f t="shared" si="41"/>
        <v>0</v>
      </c>
      <c r="O120" s="239">
        <f t="shared" si="41"/>
        <v>0</v>
      </c>
      <c r="P120" s="239">
        <f t="shared" si="41"/>
        <v>0</v>
      </c>
      <c r="Q120" s="239">
        <f t="shared" si="41"/>
        <v>0</v>
      </c>
      <c r="R120" s="239">
        <f t="shared" si="41"/>
        <v>0</v>
      </c>
      <c r="S120" s="239">
        <f t="shared" si="41"/>
        <v>0</v>
      </c>
      <c r="T120" s="239">
        <f t="shared" si="41"/>
        <v>0</v>
      </c>
      <c r="U120" s="239">
        <f t="shared" si="41"/>
        <v>0</v>
      </c>
      <c r="V120" s="239">
        <f t="shared" si="41"/>
        <v>0</v>
      </c>
      <c r="W120" s="239">
        <f t="shared" si="41"/>
        <v>0</v>
      </c>
      <c r="X120" s="239">
        <f t="shared" si="41"/>
        <v>0</v>
      </c>
      <c r="Y120" s="657"/>
      <c r="Z120" s="658"/>
      <c r="AA120" s="658"/>
      <c r="AB120" s="658"/>
      <c r="AC120" s="658"/>
      <c r="AD120" s="659"/>
      <c r="AE120" s="61"/>
    </row>
    <row r="121" spans="2:31" s="3" customFormat="1" ht="18" customHeight="1" x14ac:dyDescent="0.3">
      <c r="B121" s="60"/>
      <c r="C121" s="741"/>
      <c r="D121" s="728" t="str" cm="1">
        <f t="array" ref="D121">IFERROR(IF(INDEX(BaseSafra!E:E,MATCH(Safra!F$109,BaseSafra!E:E, 0)+ROW(A10))&lt;&gt;"",IF(INDEX(BaseSafra!E:E,MATCH(Safra!F$109,BaseSafra!E:E, 0)+ROW(A10))&lt;&gt;Safra!F$109,INDEX(BaseSafra!E:E,MATCH(Safra!F$109, BaseSafra!E:E, 0)+ROW(A10)),""),""),"")</f>
        <v>RESULTADO BRUTO (R$)</v>
      </c>
      <c r="E121" s="729"/>
      <c r="F121" s="729"/>
      <c r="G121" s="729"/>
      <c r="H121" s="729"/>
      <c r="I121" s="730"/>
      <c r="J121" s="229"/>
      <c r="K121" s="229"/>
      <c r="L121" s="229"/>
      <c r="M121" s="279"/>
      <c r="N121" s="279"/>
      <c r="O121" s="279"/>
      <c r="P121" s="279"/>
      <c r="Q121" s="279"/>
      <c r="R121" s="279"/>
      <c r="S121" s="279"/>
      <c r="T121" s="279"/>
      <c r="U121" s="279"/>
      <c r="V121" s="279"/>
      <c r="W121" s="279"/>
      <c r="X121" s="279"/>
      <c r="Y121" s="657"/>
      <c r="Z121" s="658"/>
      <c r="AA121" s="658"/>
      <c r="AB121" s="658"/>
      <c r="AC121" s="658"/>
      <c r="AD121" s="659"/>
      <c r="AE121" s="61"/>
    </row>
    <row r="122" spans="2:31" s="3" customFormat="1" ht="18" customHeight="1" x14ac:dyDescent="0.3">
      <c r="B122" s="60"/>
      <c r="C122" s="741"/>
      <c r="D122" s="728" t="str" cm="1">
        <f t="array" ref="D122">IFERROR(IF(INDEX(BaseSafra!E:E,MATCH(Safra!F$109,BaseSafra!E:E, 0)+ROW(A11))&lt;&gt;"",IF(INDEX(BaseSafra!E:E,MATCH(Safra!F$109,BaseSafra!E:E, 0)+ROW(A11))&lt;&gt;Safra!F$109,INDEX(BaseSafra!E:E,MATCH(Safra!F$109, BaseSafra!E:E, 0)+ROW(A11)),""),""),"")</f>
        <v>MARGEM BRUTA (%)</v>
      </c>
      <c r="E122" s="729"/>
      <c r="F122" s="729"/>
      <c r="G122" s="729"/>
      <c r="H122" s="729"/>
      <c r="I122" s="730"/>
      <c r="J122" s="229"/>
      <c r="K122" s="229"/>
      <c r="L122" s="229"/>
      <c r="M122" s="279"/>
      <c r="N122" s="279"/>
      <c r="O122" s="279"/>
      <c r="P122" s="279"/>
      <c r="Q122" s="279"/>
      <c r="R122" s="279"/>
      <c r="S122" s="279"/>
      <c r="T122" s="279"/>
      <c r="U122" s="279"/>
      <c r="V122" s="279"/>
      <c r="W122" s="279"/>
      <c r="X122" s="279"/>
      <c r="Y122" s="657"/>
      <c r="Z122" s="658"/>
      <c r="AA122" s="658"/>
      <c r="AB122" s="658"/>
      <c r="AC122" s="658"/>
      <c r="AD122" s="659"/>
      <c r="AE122" s="61"/>
    </row>
    <row r="123" spans="2:31" s="3" customFormat="1" ht="18" customHeight="1" x14ac:dyDescent="0.3">
      <c r="B123" s="60"/>
      <c r="C123" s="741"/>
      <c r="D123" s="728" t="str" cm="1">
        <f t="array" ref="D123">IFERROR(IF(INDEX(BaseSafra!E:E,MATCH(Safra!F$109,BaseSafra!E:E, 0)+ROW(A12))&lt;&gt;"",IF(INDEX(BaseSafra!E:E,MATCH(Safra!F$109,BaseSafra!E:E, 0)+ROW(A12))&lt;&gt;Safra!F$109,INDEX(BaseSafra!E:E,MATCH(Safra!F$109, BaseSafra!E:E, 0)+ROW(A12)),""),""),"")</f>
        <v/>
      </c>
      <c r="E123" s="729"/>
      <c r="F123" s="729"/>
      <c r="G123" s="729"/>
      <c r="H123" s="729"/>
      <c r="I123" s="730"/>
      <c r="J123" s="229"/>
      <c r="K123" s="229"/>
      <c r="L123" s="229"/>
      <c r="M123" s="279"/>
      <c r="N123" s="279"/>
      <c r="O123" s="279"/>
      <c r="P123" s="279"/>
      <c r="Q123" s="279"/>
      <c r="R123" s="279"/>
      <c r="S123" s="279"/>
      <c r="T123" s="279"/>
      <c r="U123" s="279"/>
      <c r="V123" s="279"/>
      <c r="W123" s="279"/>
      <c r="X123" s="279"/>
      <c r="Y123" s="657"/>
      <c r="Z123" s="658"/>
      <c r="AA123" s="658"/>
      <c r="AB123" s="658"/>
      <c r="AC123" s="658"/>
      <c r="AD123" s="659"/>
      <c r="AE123" s="61"/>
    </row>
    <row r="124" spans="2:31" s="3" customFormat="1" ht="18" customHeight="1" x14ac:dyDescent="0.3">
      <c r="B124" s="60"/>
      <c r="C124" s="741"/>
      <c r="D124" s="728" t="str" cm="1">
        <f t="array" ref="D124">IFERROR(IF(INDEX(BaseSafra!E:E,MATCH(Safra!F$109,BaseSafra!E:E, 0)+ROW(A13))&lt;&gt;"",IF(INDEX(BaseSafra!E:E,MATCH(Safra!F$109,BaseSafra!E:E, 0)+ROW(A13))&lt;&gt;Safra!F$109,INDEX(BaseSafra!E:E,MATCH(Safra!F$109, BaseSafra!E:E, 0)+ROW(A13)),""),""),"")</f>
        <v/>
      </c>
      <c r="E124" s="729"/>
      <c r="F124" s="729"/>
      <c r="G124" s="729"/>
      <c r="H124" s="729"/>
      <c r="I124" s="730"/>
      <c r="J124" s="239">
        <f t="shared" ref="J124:X124" si="42">(J119*J121)+(J120*J122)</f>
        <v>0</v>
      </c>
      <c r="K124" s="239">
        <f t="shared" si="42"/>
        <v>0</v>
      </c>
      <c r="L124" s="239">
        <f t="shared" si="42"/>
        <v>0</v>
      </c>
      <c r="M124" s="239">
        <f t="shared" si="42"/>
        <v>0</v>
      </c>
      <c r="N124" s="239">
        <f t="shared" si="42"/>
        <v>0</v>
      </c>
      <c r="O124" s="239">
        <f t="shared" si="42"/>
        <v>0</v>
      </c>
      <c r="P124" s="239">
        <f t="shared" si="42"/>
        <v>0</v>
      </c>
      <c r="Q124" s="239">
        <f t="shared" si="42"/>
        <v>0</v>
      </c>
      <c r="R124" s="239">
        <f t="shared" si="42"/>
        <v>0</v>
      </c>
      <c r="S124" s="239">
        <f t="shared" si="42"/>
        <v>0</v>
      </c>
      <c r="T124" s="239">
        <f t="shared" si="42"/>
        <v>0</v>
      </c>
      <c r="U124" s="239">
        <f t="shared" si="42"/>
        <v>0</v>
      </c>
      <c r="V124" s="239">
        <f t="shared" si="42"/>
        <v>0</v>
      </c>
      <c r="W124" s="239">
        <f t="shared" si="42"/>
        <v>0</v>
      </c>
      <c r="X124" s="239">
        <f t="shared" si="42"/>
        <v>0</v>
      </c>
      <c r="Y124" s="657"/>
      <c r="Z124" s="658"/>
      <c r="AA124" s="658"/>
      <c r="AB124" s="658"/>
      <c r="AC124" s="658"/>
      <c r="AD124" s="659"/>
      <c r="AE124" s="61"/>
    </row>
    <row r="125" spans="2:31" s="3" customFormat="1" ht="18" customHeight="1" x14ac:dyDescent="0.3">
      <c r="B125" s="60"/>
      <c r="C125" s="741"/>
      <c r="D125" s="728" t="str" cm="1">
        <f t="array" ref="D125">IFERROR(IF(INDEX(BaseSafra!E:E,MATCH(Safra!F$109,BaseSafra!E:E, 0)+ROW(A14))&lt;&gt;"",IF(INDEX(BaseSafra!E:E,MATCH(Safra!F$109,BaseSafra!E:E, 0)+ROW(A14))&lt;&gt;Safra!F$109,INDEX(BaseSafra!E:E,MATCH(Safra!F$109, BaseSafra!E:E, 0)+ROW(A14)),""),""),"")</f>
        <v/>
      </c>
      <c r="E125" s="729"/>
      <c r="F125" s="729"/>
      <c r="G125" s="729"/>
      <c r="H125" s="729"/>
      <c r="I125" s="730"/>
      <c r="J125" s="239">
        <f t="shared" ref="J125:X125" si="43">J123*J112</f>
        <v>0</v>
      </c>
      <c r="K125" s="239">
        <f t="shared" si="43"/>
        <v>0</v>
      </c>
      <c r="L125" s="239">
        <f t="shared" si="43"/>
        <v>0</v>
      </c>
      <c r="M125" s="239">
        <f t="shared" si="43"/>
        <v>0</v>
      </c>
      <c r="N125" s="239">
        <f t="shared" si="43"/>
        <v>0</v>
      </c>
      <c r="O125" s="239">
        <f t="shared" si="43"/>
        <v>0</v>
      </c>
      <c r="P125" s="239">
        <f t="shared" si="43"/>
        <v>0</v>
      </c>
      <c r="Q125" s="239">
        <f t="shared" si="43"/>
        <v>0</v>
      </c>
      <c r="R125" s="239">
        <f t="shared" si="43"/>
        <v>0</v>
      </c>
      <c r="S125" s="239">
        <f t="shared" si="43"/>
        <v>0</v>
      </c>
      <c r="T125" s="239">
        <f t="shared" si="43"/>
        <v>0</v>
      </c>
      <c r="U125" s="239">
        <f t="shared" si="43"/>
        <v>0</v>
      </c>
      <c r="V125" s="239">
        <f t="shared" si="43"/>
        <v>0</v>
      </c>
      <c r="W125" s="239">
        <f t="shared" si="43"/>
        <v>0</v>
      </c>
      <c r="X125" s="239">
        <f t="shared" si="43"/>
        <v>0</v>
      </c>
      <c r="Y125" s="657"/>
      <c r="Z125" s="658"/>
      <c r="AA125" s="658"/>
      <c r="AB125" s="658"/>
      <c r="AC125" s="658"/>
      <c r="AD125" s="659"/>
      <c r="AE125" s="61"/>
    </row>
    <row r="126" spans="2:31" s="3" customFormat="1" ht="18" customHeight="1" x14ac:dyDescent="0.3">
      <c r="B126" s="60"/>
      <c r="C126" s="741"/>
      <c r="D126" s="728" t="str" cm="1">
        <f t="array" ref="D126">IFERROR(IF(INDEX(BaseSafra!E:E,MATCH(Safra!F$109,BaseSafra!E:E, 0)+ROW(A15))&lt;&gt;"",IF(INDEX(BaseSafra!E:E,MATCH(Safra!F$109,BaseSafra!E:E, 0)+ROW(A15))&lt;&gt;Safra!F$109,INDEX(BaseSafra!E:E,MATCH(Safra!F$109, BaseSafra!E:E, 0)+ROW(A15)),""),""),"")</f>
        <v/>
      </c>
      <c r="E126" s="729"/>
      <c r="F126" s="729"/>
      <c r="G126" s="729"/>
      <c r="H126" s="729"/>
      <c r="I126" s="730"/>
      <c r="J126" s="239">
        <f t="shared" ref="J126:X126" si="44">J124-J125</f>
        <v>0</v>
      </c>
      <c r="K126" s="239">
        <f t="shared" si="44"/>
        <v>0</v>
      </c>
      <c r="L126" s="239">
        <f t="shared" si="44"/>
        <v>0</v>
      </c>
      <c r="M126" s="239">
        <f t="shared" si="44"/>
        <v>0</v>
      </c>
      <c r="N126" s="239">
        <f t="shared" si="44"/>
        <v>0</v>
      </c>
      <c r="O126" s="239">
        <f t="shared" si="44"/>
        <v>0</v>
      </c>
      <c r="P126" s="239">
        <f t="shared" si="44"/>
        <v>0</v>
      </c>
      <c r="Q126" s="239">
        <f t="shared" si="44"/>
        <v>0</v>
      </c>
      <c r="R126" s="239">
        <f t="shared" si="44"/>
        <v>0</v>
      </c>
      <c r="S126" s="239">
        <f t="shared" si="44"/>
        <v>0</v>
      </c>
      <c r="T126" s="239">
        <f t="shared" si="44"/>
        <v>0</v>
      </c>
      <c r="U126" s="239">
        <f t="shared" si="44"/>
        <v>0</v>
      </c>
      <c r="V126" s="239">
        <f t="shared" si="44"/>
        <v>0</v>
      </c>
      <c r="W126" s="239">
        <f t="shared" si="44"/>
        <v>0</v>
      </c>
      <c r="X126" s="239">
        <f t="shared" si="44"/>
        <v>0</v>
      </c>
      <c r="Y126" s="657"/>
      <c r="Z126" s="658"/>
      <c r="AA126" s="658"/>
      <c r="AB126" s="658"/>
      <c r="AC126" s="658"/>
      <c r="AD126" s="659"/>
      <c r="AE126" s="61"/>
    </row>
    <row r="127" spans="2:31" s="3" customFormat="1" ht="18" customHeight="1" x14ac:dyDescent="0.3">
      <c r="B127" s="60"/>
      <c r="C127" s="741"/>
      <c r="D127" s="728" t="str" cm="1">
        <f t="array" ref="D127">IFERROR(IF(INDEX(BaseSafra!E:E,MATCH(Safra!F$109,BaseSafra!E:E, 0)+ROW(A16))&lt;&gt;"",IF(INDEX(BaseSafra!E:E,MATCH(Safra!F$109,BaseSafra!E:E, 0)+ROW(A16))&lt;&gt;Safra!F$109,INDEX(BaseSafra!E:E,MATCH(Safra!F$109, BaseSafra!E:E, 0)+ROW(A16)),""),""),"")</f>
        <v/>
      </c>
      <c r="E127" s="729"/>
      <c r="F127" s="729"/>
      <c r="G127" s="729"/>
      <c r="H127" s="729"/>
      <c r="I127" s="730"/>
      <c r="J127" s="239">
        <f t="shared" ref="J127:X127" si="45">IFERROR(J126/J124,0)</f>
        <v>0</v>
      </c>
      <c r="K127" s="239">
        <f t="shared" si="45"/>
        <v>0</v>
      </c>
      <c r="L127" s="239">
        <f t="shared" si="45"/>
        <v>0</v>
      </c>
      <c r="M127" s="239">
        <f t="shared" si="45"/>
        <v>0</v>
      </c>
      <c r="N127" s="239">
        <f t="shared" si="45"/>
        <v>0</v>
      </c>
      <c r="O127" s="239">
        <f t="shared" si="45"/>
        <v>0</v>
      </c>
      <c r="P127" s="239">
        <f t="shared" si="45"/>
        <v>0</v>
      </c>
      <c r="Q127" s="239">
        <f t="shared" si="45"/>
        <v>0</v>
      </c>
      <c r="R127" s="239">
        <f t="shared" si="45"/>
        <v>0</v>
      </c>
      <c r="S127" s="239">
        <f t="shared" si="45"/>
        <v>0</v>
      </c>
      <c r="T127" s="239">
        <f t="shared" si="45"/>
        <v>0</v>
      </c>
      <c r="U127" s="239">
        <f t="shared" si="45"/>
        <v>0</v>
      </c>
      <c r="V127" s="239">
        <f t="shared" si="45"/>
        <v>0</v>
      </c>
      <c r="W127" s="239">
        <f t="shared" si="45"/>
        <v>0</v>
      </c>
      <c r="X127" s="239">
        <f t="shared" si="45"/>
        <v>0</v>
      </c>
      <c r="Y127" s="657"/>
      <c r="Z127" s="658"/>
      <c r="AA127" s="658"/>
      <c r="AB127" s="658"/>
      <c r="AC127" s="658"/>
      <c r="AD127" s="659"/>
      <c r="AE127" s="61"/>
    </row>
    <row r="128" spans="2:31" s="3" customFormat="1" ht="18" customHeight="1" x14ac:dyDescent="0.3">
      <c r="B128" s="60"/>
      <c r="C128" s="741"/>
      <c r="D128" s="728" t="str" cm="1">
        <f t="array" ref="D128">IFERROR(IF(INDEX(BaseSafra!E:E,MATCH(Safra!F$109,BaseSafra!E:E, 0)+ROW(A17))&lt;&gt;"",IF(INDEX(BaseSafra!E:E,MATCH(Safra!F$109,BaseSafra!E:E, 0)+ROW(A17))&lt;&gt;Safra!F$109,INDEX(BaseSafra!E:E,MATCH(Safra!F$109, BaseSafra!E:E, 0)+ROW(A17)),""),""),"")</f>
        <v/>
      </c>
      <c r="E128" s="729"/>
      <c r="F128" s="729"/>
      <c r="G128" s="729"/>
      <c r="H128" s="729"/>
      <c r="I128" s="730"/>
      <c r="J128" s="229"/>
      <c r="K128" s="229"/>
      <c r="L128" s="229"/>
      <c r="M128" s="280"/>
      <c r="N128" s="280"/>
      <c r="O128" s="280"/>
      <c r="P128" s="280"/>
      <c r="Q128" s="280"/>
      <c r="R128" s="280"/>
      <c r="S128" s="280"/>
      <c r="T128" s="280"/>
      <c r="U128" s="280"/>
      <c r="V128" s="280"/>
      <c r="W128" s="280"/>
      <c r="X128" s="280"/>
      <c r="Y128" s="657"/>
      <c r="Z128" s="658"/>
      <c r="AA128" s="658"/>
      <c r="AB128" s="658"/>
      <c r="AC128" s="658"/>
      <c r="AD128" s="659"/>
      <c r="AE128" s="61"/>
    </row>
    <row r="129" spans="2:31" s="3" customFormat="1" ht="18" customHeight="1" x14ac:dyDescent="0.3">
      <c r="B129" s="60"/>
      <c r="C129" s="741"/>
      <c r="D129" s="728" t="str" cm="1">
        <f t="array" ref="D129">IFERROR(IF(INDEX(BaseSafra!E:E,MATCH(Safra!F$109,BaseSafra!E:E, 0)+ROW(A18))&lt;&gt;"",IF(INDEX(BaseSafra!E:E,MATCH(Safra!F$109,BaseSafra!E:E, 0)+ROW(A18))&lt;&gt;Safra!F$109,INDEX(BaseSafra!E:E,MATCH(Safra!F$109, BaseSafra!E:E, 0)+ROW(A18)),""),""),"")</f>
        <v/>
      </c>
      <c r="E129" s="729"/>
      <c r="F129" s="729"/>
      <c r="G129" s="729"/>
      <c r="H129" s="729"/>
      <c r="I129" s="730"/>
      <c r="J129" s="229"/>
      <c r="K129" s="229"/>
      <c r="L129" s="229"/>
      <c r="M129" s="280"/>
      <c r="N129" s="280"/>
      <c r="O129" s="280"/>
      <c r="P129" s="280"/>
      <c r="Q129" s="280"/>
      <c r="R129" s="280"/>
      <c r="S129" s="280"/>
      <c r="T129" s="280"/>
      <c r="U129" s="280"/>
      <c r="V129" s="280"/>
      <c r="W129" s="280"/>
      <c r="X129" s="280"/>
      <c r="Y129" s="657"/>
      <c r="Z129" s="658"/>
      <c r="AA129" s="658"/>
      <c r="AB129" s="658"/>
      <c r="AC129" s="658"/>
      <c r="AD129" s="659"/>
      <c r="AE129" s="61"/>
    </row>
    <row r="130" spans="2:31" s="3" customFormat="1" ht="18" customHeight="1" x14ac:dyDescent="0.3">
      <c r="B130" s="60"/>
      <c r="C130" s="741"/>
      <c r="D130" s="728" t="str" cm="1">
        <f t="array" ref="D130">IFERROR(IF(INDEX(BaseSafra!E:E,MATCH(Safra!F$109,BaseSafra!E:E, 0)+ROW(A19))&lt;&gt;"",IF(INDEX(BaseSafra!E:E,MATCH(Safra!F$109,BaseSafra!E:E, 0)+ROW(A19))&lt;&gt;Safra!F$109,INDEX(BaseSafra!E:E,MATCH(Safra!F$109, BaseSafra!E:E, 0)+ROW(A19)),""),""),"")</f>
        <v/>
      </c>
      <c r="E130" s="729"/>
      <c r="F130" s="729"/>
      <c r="G130" s="729"/>
      <c r="H130" s="729"/>
      <c r="I130" s="730"/>
      <c r="J130" s="229"/>
      <c r="K130" s="229"/>
      <c r="L130" s="229"/>
      <c r="M130" s="280"/>
      <c r="N130" s="280"/>
      <c r="O130" s="280"/>
      <c r="P130" s="280"/>
      <c r="Q130" s="280"/>
      <c r="R130" s="280"/>
      <c r="S130" s="280"/>
      <c r="T130" s="280"/>
      <c r="U130" s="280"/>
      <c r="V130" s="280"/>
      <c r="W130" s="280"/>
      <c r="X130" s="280"/>
      <c r="Y130" s="657"/>
      <c r="Z130" s="658"/>
      <c r="AA130" s="658"/>
      <c r="AB130" s="658"/>
      <c r="AC130" s="658"/>
      <c r="AD130" s="659"/>
      <c r="AE130" s="61"/>
    </row>
    <row r="131" spans="2:31" s="3" customFormat="1" ht="18" customHeight="1" x14ac:dyDescent="0.3">
      <c r="B131" s="60"/>
      <c r="C131" s="741"/>
      <c r="D131" s="728" t="str" cm="1">
        <f t="array" ref="D131">IFERROR(IF(INDEX(BaseSafra!E:E,MATCH(Safra!F$109,BaseSafra!E:E, 0)+ROW(A20))&lt;&gt;"",IF(INDEX(BaseSafra!E:E,MATCH(Safra!F$109,BaseSafra!E:E, 0)+ROW(A20))&lt;&gt;Safra!F$109,INDEX(BaseSafra!E:E,MATCH(Safra!F$109, BaseSafra!E:E, 0)+ROW(A20)),""),""),"")</f>
        <v/>
      </c>
      <c r="E131" s="729"/>
      <c r="F131" s="729"/>
      <c r="G131" s="729"/>
      <c r="H131" s="729"/>
      <c r="I131" s="730"/>
      <c r="J131" s="229"/>
      <c r="K131" s="229"/>
      <c r="L131" s="229"/>
      <c r="M131" s="280"/>
      <c r="N131" s="280"/>
      <c r="O131" s="280"/>
      <c r="P131" s="280"/>
      <c r="Q131" s="280"/>
      <c r="R131" s="280"/>
      <c r="S131" s="280"/>
      <c r="T131" s="280"/>
      <c r="U131" s="280"/>
      <c r="V131" s="280"/>
      <c r="W131" s="280"/>
      <c r="X131" s="280"/>
      <c r="Y131" s="657"/>
      <c r="Z131" s="658"/>
      <c r="AA131" s="658"/>
      <c r="AB131" s="658"/>
      <c r="AC131" s="658"/>
      <c r="AD131" s="659"/>
      <c r="AE131" s="61"/>
    </row>
    <row r="132" spans="2:31" s="3" customFormat="1" ht="18" customHeight="1" x14ac:dyDescent="0.3">
      <c r="B132" s="60"/>
      <c r="C132" s="742"/>
      <c r="D132" s="728" t="str" cm="1">
        <f t="array" ref="D132">IFERROR(IF(INDEX(BaseSafra!E:E,MATCH(Safra!F$109,BaseSafra!E:E, 0)+ROW(A21))&lt;&gt;"",IF(INDEX(BaseSafra!E:E,MATCH(Safra!F$109,BaseSafra!E:E, 0)+ROW(A21))&lt;&gt;Safra!F$109,INDEX(BaseSafra!E:E,MATCH(Safra!F$109, BaseSafra!E:E, 0)+ROW(A21)),""),""),"")</f>
        <v/>
      </c>
      <c r="E132" s="729"/>
      <c r="F132" s="729"/>
      <c r="G132" s="729"/>
      <c r="H132" s="729"/>
      <c r="I132" s="730"/>
      <c r="J132" s="240"/>
      <c r="K132" s="240"/>
      <c r="L132" s="240"/>
      <c r="M132" s="281"/>
      <c r="N132" s="281"/>
      <c r="O132" s="281"/>
      <c r="P132" s="281"/>
      <c r="Q132" s="281"/>
      <c r="R132" s="281"/>
      <c r="S132" s="281"/>
      <c r="T132" s="281"/>
      <c r="U132" s="281"/>
      <c r="V132" s="281"/>
      <c r="W132" s="281"/>
      <c r="X132" s="281"/>
      <c r="Y132" s="660"/>
      <c r="Z132" s="661"/>
      <c r="AA132" s="661"/>
      <c r="AB132" s="661"/>
      <c r="AC132" s="661"/>
      <c r="AD132" s="662"/>
      <c r="AE132" s="61"/>
    </row>
    <row r="133" spans="2:31" ht="18" customHeight="1" x14ac:dyDescent="0.3">
      <c r="B133" s="22"/>
      <c r="D133" s="31"/>
      <c r="E133" s="31"/>
      <c r="F133" s="31"/>
      <c r="G133" s="31"/>
      <c r="H133" s="31"/>
      <c r="I133" s="31"/>
      <c r="J133" s="31"/>
      <c r="K133" s="31"/>
      <c r="L133" s="31"/>
      <c r="M133" s="31"/>
      <c r="N133" s="31"/>
      <c r="O133" s="31"/>
      <c r="P133" s="31"/>
      <c r="Q133" s="31"/>
      <c r="R133" s="31"/>
      <c r="S133" s="31"/>
      <c r="T133" s="31"/>
      <c r="U133" s="31"/>
      <c r="V133" s="31"/>
      <c r="W133" s="31"/>
      <c r="X133" s="31"/>
      <c r="Y133" s="31"/>
      <c r="Z133" s="31"/>
      <c r="AA133" s="31"/>
      <c r="AB133" s="31"/>
      <c r="AC133" s="31"/>
      <c r="AD133" s="31"/>
      <c r="AE133" s="21"/>
    </row>
    <row r="134" spans="2:31" s="3" customFormat="1" ht="19.8" customHeight="1" x14ac:dyDescent="0.3">
      <c r="B134" s="60"/>
      <c r="C134" s="740">
        <v>5</v>
      </c>
      <c r="D134" s="743" t="s">
        <v>48</v>
      </c>
      <c r="E134" s="664"/>
      <c r="F134" s="743" t="s">
        <v>45</v>
      </c>
      <c r="G134" s="743"/>
      <c r="H134" s="743"/>
      <c r="I134" s="277"/>
      <c r="J134" s="744" t="s">
        <v>286</v>
      </c>
      <c r="K134" s="745"/>
      <c r="L134" s="745"/>
      <c r="M134" s="745"/>
      <c r="N134" s="745"/>
      <c r="O134" s="745"/>
      <c r="P134" s="745"/>
      <c r="Q134" s="745"/>
      <c r="R134" s="745"/>
      <c r="S134" s="745"/>
      <c r="T134" s="745"/>
      <c r="U134" s="745"/>
      <c r="V134" s="745"/>
      <c r="W134" s="745"/>
      <c r="X134" s="746"/>
      <c r="Y134" s="744" t="s">
        <v>47</v>
      </c>
      <c r="Z134" s="745"/>
      <c r="AA134" s="745"/>
      <c r="AB134" s="745"/>
      <c r="AC134" s="745"/>
      <c r="AD134" s="746"/>
      <c r="AE134" s="61"/>
    </row>
    <row r="135" spans="2:31" s="3" customFormat="1" ht="19.8" customHeight="1" x14ac:dyDescent="0.3">
      <c r="B135" s="60"/>
      <c r="C135" s="741"/>
      <c r="D135" s="666"/>
      <c r="E135" s="667"/>
      <c r="F135" s="743"/>
      <c r="G135" s="743"/>
      <c r="H135" s="743"/>
      <c r="I135" s="278"/>
      <c r="J135" s="747" t="str">
        <f>IF(MONTH($D$15)&gt;=10,(YEAR($D$15)-2)&amp;"/"&amp;(YEAR($D$15)-1),(YEAR($D$15)-3)&amp;"/"&amp;(YEAR($D$15)-2))</f>
        <v>2022/2023</v>
      </c>
      <c r="K135" s="747"/>
      <c r="L135" s="747"/>
      <c r="M135" s="747" t="str">
        <f>IF(MONTH($D$15)&gt;=10,(YEAR($D$15)-1)&amp;"/"&amp;YEAR($D$15),(YEAR($D$15)-2)&amp;"/"&amp;(YEAR($D$15)-1))</f>
        <v>2023/2024</v>
      </c>
      <c r="N135" s="747"/>
      <c r="O135" s="747"/>
      <c r="P135" s="747" t="str">
        <f>IF(MONTH($D$15)&gt;=10,YEAR($D$15)&amp;"/"&amp;YEAR($D$15)+1,YEAR($D$15)-1&amp;"/"&amp;YEAR($D$15))</f>
        <v>2024/2025</v>
      </c>
      <c r="Q135" s="747"/>
      <c r="R135" s="747"/>
      <c r="S135" s="747" t="str">
        <f>IF(MONTH($D$15)&gt;=10,(YEAR($D$15)+1)&amp;"/"&amp;(YEAR($D$15)+2),YEAR($D$15)&amp;"/"&amp;(YEAR($D$15)+1))</f>
        <v>2025/2026</v>
      </c>
      <c r="T135" s="747"/>
      <c r="U135" s="747"/>
      <c r="V135" s="747" t="str">
        <f>IF(MONTH($D$15)&gt;=10,(YEAR($D$15)+2)&amp;"/"&amp;(YEAR($D$15)+3),(YEAR($D$15)+1)&amp;"/"&amp;(YEAR($D$15)+2))</f>
        <v>2026/2027</v>
      </c>
      <c r="W135" s="747"/>
      <c r="X135" s="747"/>
      <c r="Y135" s="117"/>
      <c r="Z135" s="115"/>
      <c r="AA135" s="115"/>
      <c r="AB135" s="115"/>
      <c r="AC135" s="115"/>
      <c r="AD135" s="116"/>
      <c r="AE135" s="61"/>
    </row>
    <row r="136" spans="2:31" s="3" customFormat="1" ht="18" customHeight="1" x14ac:dyDescent="0.3">
      <c r="B136" s="60"/>
      <c r="C136" s="741"/>
      <c r="D136" s="748" t="s">
        <v>30</v>
      </c>
      <c r="E136" s="749"/>
      <c r="F136" s="749"/>
      <c r="G136" s="749"/>
      <c r="H136" s="749"/>
      <c r="I136" s="750"/>
      <c r="J136" s="32" t="s">
        <v>287</v>
      </c>
      <c r="K136" s="110" t="s">
        <v>288</v>
      </c>
      <c r="L136" s="35" t="s">
        <v>289</v>
      </c>
      <c r="M136" s="32" t="s">
        <v>287</v>
      </c>
      <c r="N136" s="110" t="s">
        <v>288</v>
      </c>
      <c r="O136" s="35" t="s">
        <v>289</v>
      </c>
      <c r="P136" s="32" t="s">
        <v>287</v>
      </c>
      <c r="Q136" s="110" t="s">
        <v>288</v>
      </c>
      <c r="R136" s="35" t="s">
        <v>289</v>
      </c>
      <c r="S136" s="32" t="s">
        <v>287</v>
      </c>
      <c r="T136" s="110" t="s">
        <v>288</v>
      </c>
      <c r="U136" s="35" t="s">
        <v>289</v>
      </c>
      <c r="V136" s="32" t="s">
        <v>287</v>
      </c>
      <c r="W136" s="110" t="s">
        <v>288</v>
      </c>
      <c r="X136" s="35" t="s">
        <v>289</v>
      </c>
      <c r="Y136" s="657"/>
      <c r="Z136" s="658"/>
      <c r="AA136" s="658"/>
      <c r="AB136" s="658"/>
      <c r="AC136" s="658"/>
      <c r="AD136" s="659"/>
      <c r="AE136" s="61"/>
    </row>
    <row r="137" spans="2:31" s="3" customFormat="1" ht="18" customHeight="1" x14ac:dyDescent="0.3">
      <c r="B137" s="60"/>
      <c r="C137" s="741"/>
      <c r="D137" s="728" t="str" cm="1">
        <f t="array" ref="D137">IFERROR(IF(INDEX(BaseSafra!E:E,MATCH(Safra!F$134,BaseSafra!E:E, 0)+ROW(A1))&lt;&gt;"",IF(INDEX(BaseSafra!E:E,MATCH(Safra!F$134,BaseSafra!E:E, 0)+ROW(A1))&lt;&gt;Safra!F$134,INDEX(BaseSafra!E:E,MATCH(Safra!F$134, BaseSafra!E:E, 0)+ROW(A1)),""),""),"")</f>
        <v>Área Plantada (ha)</v>
      </c>
      <c r="E137" s="729"/>
      <c r="F137" s="729"/>
      <c r="G137" s="729"/>
      <c r="H137" s="729"/>
      <c r="I137" s="730"/>
      <c r="J137" s="220">
        <f t="shared" ref="J137:X137" si="46">SUM(J138:J139)</f>
        <v>0</v>
      </c>
      <c r="K137" s="220">
        <f t="shared" si="46"/>
        <v>0</v>
      </c>
      <c r="L137" s="220">
        <f t="shared" si="46"/>
        <v>0</v>
      </c>
      <c r="M137" s="220">
        <f t="shared" si="46"/>
        <v>0</v>
      </c>
      <c r="N137" s="220">
        <f t="shared" si="46"/>
        <v>0</v>
      </c>
      <c r="O137" s="220">
        <f t="shared" si="46"/>
        <v>0</v>
      </c>
      <c r="P137" s="220">
        <f t="shared" si="46"/>
        <v>0</v>
      </c>
      <c r="Q137" s="220">
        <f t="shared" si="46"/>
        <v>0</v>
      </c>
      <c r="R137" s="220">
        <f t="shared" si="46"/>
        <v>0</v>
      </c>
      <c r="S137" s="220">
        <f t="shared" si="46"/>
        <v>0</v>
      </c>
      <c r="T137" s="220">
        <f t="shared" si="46"/>
        <v>0</v>
      </c>
      <c r="U137" s="220">
        <f t="shared" si="46"/>
        <v>0</v>
      </c>
      <c r="V137" s="220">
        <f t="shared" si="46"/>
        <v>0</v>
      </c>
      <c r="W137" s="220">
        <f t="shared" si="46"/>
        <v>0</v>
      </c>
      <c r="X137" s="220">
        <f t="shared" si="46"/>
        <v>0</v>
      </c>
      <c r="Y137" s="657"/>
      <c r="Z137" s="658"/>
      <c r="AA137" s="658"/>
      <c r="AB137" s="658"/>
      <c r="AC137" s="658"/>
      <c r="AD137" s="659"/>
      <c r="AE137" s="61"/>
    </row>
    <row r="138" spans="2:31" s="3" customFormat="1" ht="18" customHeight="1" x14ac:dyDescent="0.3">
      <c r="B138" s="60"/>
      <c r="C138" s="741"/>
      <c r="D138" s="728" t="str" cm="1">
        <f t="array" ref="D138">IFERROR(IF(INDEX(BaseSafra!E:E,MATCH(Safra!F$134,BaseSafra!E:E, 0)+ROW(A2))&lt;&gt;"",IF(INDEX(BaseSafra!E:E,MATCH(Safra!F$134,BaseSafra!E:E, 0)+ROW(A2))&lt;&gt;Safra!F$134,INDEX(BaseSafra!E:E,MATCH(Safra!F$134, BaseSafra!E:E, 0)+ROW(A2)),""),""),"")</f>
        <v>Própria (ha)</v>
      </c>
      <c r="E138" s="729"/>
      <c r="F138" s="729"/>
      <c r="G138" s="729"/>
      <c r="H138" s="729"/>
      <c r="I138" s="730"/>
      <c r="J138" s="229"/>
      <c r="K138" s="229"/>
      <c r="L138" s="229"/>
      <c r="M138" s="229"/>
      <c r="N138" s="229"/>
      <c r="O138" s="229"/>
      <c r="P138" s="229"/>
      <c r="Q138" s="229"/>
      <c r="R138" s="229"/>
      <c r="S138" s="229"/>
      <c r="T138" s="229"/>
      <c r="U138" s="229"/>
      <c r="V138" s="229"/>
      <c r="W138" s="229"/>
      <c r="X138" s="229"/>
      <c r="Y138" s="657"/>
      <c r="Z138" s="658"/>
      <c r="AA138" s="658"/>
      <c r="AB138" s="658"/>
      <c r="AC138" s="658"/>
      <c r="AD138" s="659"/>
      <c r="AE138" s="61"/>
    </row>
    <row r="139" spans="2:31" s="3" customFormat="1" ht="18" customHeight="1" x14ac:dyDescent="0.3">
      <c r="B139" s="60"/>
      <c r="C139" s="741"/>
      <c r="D139" s="728" t="str" cm="1">
        <f t="array" ref="D139">IFERROR(IF(INDEX(BaseSafra!E:E,MATCH(Safra!F$134,BaseSafra!E:E, 0)+ROW(A3))&lt;&gt;"",IF(INDEX(BaseSafra!E:E,MATCH(Safra!F$134,BaseSafra!E:E, 0)+ROW(A3))&lt;&gt;Safra!F$134,INDEX(BaseSafra!E:E,MATCH(Safra!F$134, BaseSafra!E:E, 0)+ROW(A3)),""),""),"")</f>
        <v>Arrendada (ha)</v>
      </c>
      <c r="E139" s="729"/>
      <c r="F139" s="729"/>
      <c r="G139" s="729"/>
      <c r="H139" s="729"/>
      <c r="I139" s="730"/>
      <c r="J139" s="229"/>
      <c r="K139" s="229"/>
      <c r="L139" s="229"/>
      <c r="M139" s="229"/>
      <c r="N139" s="229"/>
      <c r="O139" s="229"/>
      <c r="P139" s="229"/>
      <c r="Q139" s="229"/>
      <c r="R139" s="229"/>
      <c r="S139" s="229"/>
      <c r="T139" s="229"/>
      <c r="U139" s="229"/>
      <c r="V139" s="229"/>
      <c r="W139" s="229"/>
      <c r="X139" s="229"/>
      <c r="Y139" s="657"/>
      <c r="Z139" s="658"/>
      <c r="AA139" s="658"/>
      <c r="AB139" s="658"/>
      <c r="AC139" s="658"/>
      <c r="AD139" s="659"/>
      <c r="AE139" s="61"/>
    </row>
    <row r="140" spans="2:31" s="3" customFormat="1" ht="18" customHeight="1" x14ac:dyDescent="0.3">
      <c r="B140" s="60"/>
      <c r="C140" s="741"/>
      <c r="D140" s="728" t="str" cm="1">
        <f t="array" ref="D140">IFERROR(IF(INDEX(BaseSafra!E:E,MATCH(Safra!F$134,BaseSafra!E:E, 0)+ROW(A4))&lt;&gt;"",IF(INDEX(BaseSafra!E:E,MATCH(Safra!F$134,BaseSafra!E:E, 0)+ROW(A4))&lt;&gt;Safra!F$134,INDEX(BaseSafra!E:E,MATCH(Safra!F$134, BaseSafra!E:E, 0)+ROW(A4)),""),""),"")</f>
        <v>Rendimento (sc/ha)</v>
      </c>
      <c r="E140" s="729"/>
      <c r="F140" s="729"/>
      <c r="G140" s="729"/>
      <c r="H140" s="729"/>
      <c r="I140" s="730"/>
      <c r="J140" s="229"/>
      <c r="K140" s="229"/>
      <c r="L140" s="229"/>
      <c r="M140" s="229"/>
      <c r="N140" s="229"/>
      <c r="O140" s="229"/>
      <c r="P140" s="229"/>
      <c r="Q140" s="229"/>
      <c r="R140" s="229"/>
      <c r="S140" s="229"/>
      <c r="T140" s="229"/>
      <c r="U140" s="229"/>
      <c r="V140" s="229"/>
      <c r="W140" s="229"/>
      <c r="X140" s="229"/>
      <c r="Y140" s="657"/>
      <c r="Z140" s="658"/>
      <c r="AA140" s="658"/>
      <c r="AB140" s="658"/>
      <c r="AC140" s="658"/>
      <c r="AD140" s="659"/>
      <c r="AE140" s="61"/>
    </row>
    <row r="141" spans="2:31" s="3" customFormat="1" ht="18" customHeight="1" x14ac:dyDescent="0.3">
      <c r="B141" s="60"/>
      <c r="C141" s="741"/>
      <c r="D141" s="728" t="str" cm="1">
        <f t="array" ref="D141">IFERROR(IF(INDEX(BaseSafra!E:E,MATCH(Safra!F$134,BaseSafra!E:E, 0)+ROW(A5))&lt;&gt;"",IF(INDEX(BaseSafra!E:E,MATCH(Safra!F$134,BaseSafra!E:E, 0)+ROW(A5))&lt;&gt;Safra!F$134,INDEX(BaseSafra!E:E,MATCH(Safra!F$134, BaseSafra!E:E, 0)+ROW(A5)),""),""),"")</f>
        <v>Produção (sc)</v>
      </c>
      <c r="E141" s="729"/>
      <c r="F141" s="729"/>
      <c r="G141" s="729"/>
      <c r="H141" s="729"/>
      <c r="I141" s="730"/>
      <c r="J141" s="229">
        <f t="shared" ref="J141:X141" si="47">J140*J137</f>
        <v>0</v>
      </c>
      <c r="K141" s="229">
        <f t="shared" si="47"/>
        <v>0</v>
      </c>
      <c r="L141" s="229">
        <f t="shared" si="47"/>
        <v>0</v>
      </c>
      <c r="M141" s="229">
        <f t="shared" si="47"/>
        <v>0</v>
      </c>
      <c r="N141" s="229">
        <f t="shared" si="47"/>
        <v>0</v>
      </c>
      <c r="O141" s="229">
        <f t="shared" si="47"/>
        <v>0</v>
      </c>
      <c r="P141" s="229">
        <f t="shared" si="47"/>
        <v>0</v>
      </c>
      <c r="Q141" s="229">
        <f t="shared" si="47"/>
        <v>0</v>
      </c>
      <c r="R141" s="229">
        <f t="shared" si="47"/>
        <v>0</v>
      </c>
      <c r="S141" s="229">
        <f t="shared" si="47"/>
        <v>0</v>
      </c>
      <c r="T141" s="229">
        <f t="shared" si="47"/>
        <v>0</v>
      </c>
      <c r="U141" s="229">
        <f t="shared" si="47"/>
        <v>0</v>
      </c>
      <c r="V141" s="229">
        <f t="shared" si="47"/>
        <v>0</v>
      </c>
      <c r="W141" s="229">
        <f t="shared" si="47"/>
        <v>0</v>
      </c>
      <c r="X141" s="229">
        <f t="shared" si="47"/>
        <v>0</v>
      </c>
      <c r="Y141" s="657"/>
      <c r="Z141" s="658"/>
      <c r="AA141" s="658"/>
      <c r="AB141" s="658"/>
      <c r="AC141" s="658"/>
      <c r="AD141" s="659"/>
      <c r="AE141" s="61"/>
    </row>
    <row r="142" spans="2:31" s="3" customFormat="1" ht="18" customHeight="1" x14ac:dyDescent="0.3">
      <c r="B142" s="60"/>
      <c r="C142" s="741"/>
      <c r="D142" s="728" t="str" cm="1">
        <f t="array" ref="D142">IFERROR(IF(INDEX(BaseSafra!E:E,MATCH(Safra!F$134,BaseSafra!E:E, 0)+ROW(A6))&lt;&gt;"",IF(INDEX(BaseSafra!E:E,MATCH(Safra!F$134,BaseSafra!E:E, 0)+ROW(A6))&lt;&gt;Safra!F$134,INDEX(BaseSafra!E:E,MATCH(Safra!F$134, BaseSafra!E:E, 0)+ROW(A6)),""),""),"")</f>
        <v>Preço médio (R$/sc)</v>
      </c>
      <c r="E142" s="729"/>
      <c r="F142" s="729"/>
      <c r="G142" s="729"/>
      <c r="H142" s="729"/>
      <c r="I142" s="730"/>
      <c r="J142" s="229"/>
      <c r="K142" s="229"/>
      <c r="L142" s="229"/>
      <c r="M142" s="231"/>
      <c r="N142" s="231"/>
      <c r="O142" s="231"/>
      <c r="P142" s="231"/>
      <c r="Q142" s="231"/>
      <c r="R142" s="231"/>
      <c r="S142" s="231"/>
      <c r="T142" s="231"/>
      <c r="U142" s="231"/>
      <c r="V142" s="231"/>
      <c r="W142" s="231"/>
      <c r="X142" s="231"/>
      <c r="Y142" s="657"/>
      <c r="Z142" s="658"/>
      <c r="AA142" s="658"/>
      <c r="AB142" s="658"/>
      <c r="AC142" s="658"/>
      <c r="AD142" s="659"/>
      <c r="AE142" s="61"/>
    </row>
    <row r="143" spans="2:31" s="3" customFormat="1" ht="18" customHeight="1" x14ac:dyDescent="0.3">
      <c r="B143" s="60"/>
      <c r="C143" s="741"/>
      <c r="D143" s="728" t="str" cm="1">
        <f t="array" ref="D143">IFERROR(IF(INDEX(BaseSafra!E:E,MATCH(Safra!F$134,BaseSafra!E:E, 0)+ROW(A7))&lt;&gt;"",IF(INDEX(BaseSafra!E:E,MATCH(Safra!F$134,BaseSafra!E:E, 0)+ROW(A7))&lt;&gt;Safra!F$134,INDEX(BaseSafra!E:E,MATCH(Safra!F$134, BaseSafra!E:E, 0)+ROW(A7)),""),""),"")</f>
        <v>Custo Médio de Produção (R$/sc)</v>
      </c>
      <c r="E143" s="729"/>
      <c r="F143" s="729"/>
      <c r="G143" s="729"/>
      <c r="H143" s="729"/>
      <c r="I143" s="730"/>
      <c r="J143" s="229"/>
      <c r="K143" s="229"/>
      <c r="L143" s="229"/>
      <c r="M143" s="231"/>
      <c r="N143" s="231"/>
      <c r="O143" s="231"/>
      <c r="P143" s="231"/>
      <c r="Q143" s="231"/>
      <c r="R143" s="231"/>
      <c r="S143" s="231"/>
      <c r="T143" s="231"/>
      <c r="U143" s="231"/>
      <c r="V143" s="231"/>
      <c r="W143" s="231"/>
      <c r="X143" s="231"/>
      <c r="Y143" s="657"/>
      <c r="Z143" s="658"/>
      <c r="AA143" s="658"/>
      <c r="AB143" s="658"/>
      <c r="AC143" s="658"/>
      <c r="AD143" s="659"/>
      <c r="AE143" s="61"/>
    </row>
    <row r="144" spans="2:31" s="3" customFormat="1" ht="18" customHeight="1" x14ac:dyDescent="0.3">
      <c r="B144" s="60"/>
      <c r="C144" s="741"/>
      <c r="D144" s="728" t="str" cm="1">
        <f t="array" ref="D144">IFERROR(IF(INDEX(BaseSafra!E:E,MATCH(Safra!F$134,BaseSafra!E:E, 0)+ROW(A8))&lt;&gt;"",IF(INDEX(BaseSafra!E:E,MATCH(Safra!F$134,BaseSafra!E:E, 0)+ROW(A8))&lt;&gt;Safra!F$134,INDEX(BaseSafra!E:E,MATCH(Safra!F$134, BaseSafra!E:E, 0)+ROW(A8)),""),""),"")</f>
        <v>Receita Total (R$)</v>
      </c>
      <c r="E144" s="729"/>
      <c r="F144" s="729"/>
      <c r="G144" s="729"/>
      <c r="H144" s="729"/>
      <c r="I144" s="730"/>
      <c r="J144" s="239">
        <f t="shared" ref="J144:X144" si="48">J141*J142</f>
        <v>0</v>
      </c>
      <c r="K144" s="239">
        <f t="shared" si="48"/>
        <v>0</v>
      </c>
      <c r="L144" s="239">
        <f t="shared" si="48"/>
        <v>0</v>
      </c>
      <c r="M144" s="239">
        <f t="shared" si="48"/>
        <v>0</v>
      </c>
      <c r="N144" s="239">
        <f t="shared" si="48"/>
        <v>0</v>
      </c>
      <c r="O144" s="239">
        <f t="shared" si="48"/>
        <v>0</v>
      </c>
      <c r="P144" s="239">
        <f t="shared" si="48"/>
        <v>0</v>
      </c>
      <c r="Q144" s="239">
        <f t="shared" si="48"/>
        <v>0</v>
      </c>
      <c r="R144" s="239">
        <f t="shared" si="48"/>
        <v>0</v>
      </c>
      <c r="S144" s="239">
        <f t="shared" si="48"/>
        <v>0</v>
      </c>
      <c r="T144" s="239">
        <f t="shared" si="48"/>
        <v>0</v>
      </c>
      <c r="U144" s="239">
        <f t="shared" si="48"/>
        <v>0</v>
      </c>
      <c r="V144" s="239">
        <f t="shared" si="48"/>
        <v>0</v>
      </c>
      <c r="W144" s="239">
        <f t="shared" si="48"/>
        <v>0</v>
      </c>
      <c r="X144" s="239">
        <f t="shared" si="48"/>
        <v>0</v>
      </c>
      <c r="Y144" s="657"/>
      <c r="Z144" s="658"/>
      <c r="AA144" s="658"/>
      <c r="AB144" s="658"/>
      <c r="AC144" s="658"/>
      <c r="AD144" s="659"/>
      <c r="AE144" s="61"/>
    </row>
    <row r="145" spans="2:31" s="3" customFormat="1" ht="18" customHeight="1" x14ac:dyDescent="0.3">
      <c r="B145" s="60"/>
      <c r="C145" s="741"/>
      <c r="D145" s="728" t="str" cm="1">
        <f t="array" ref="D145">IFERROR(IF(INDEX(BaseSafra!E:E,MATCH(Safra!F$134,BaseSafra!E:E, 0)+ROW(A9))&lt;&gt;"",IF(INDEX(BaseSafra!E:E,MATCH(Safra!F$134,BaseSafra!E:E, 0)+ROW(A9))&lt;&gt;Safra!F$134,INDEX(BaseSafra!E:E,MATCH(Safra!F$134, BaseSafra!E:E, 0)+ROW(A9)),""),""),"")</f>
        <v>Custo Total de Produção (R$)</v>
      </c>
      <c r="E145" s="729"/>
      <c r="F145" s="729"/>
      <c r="G145" s="729"/>
      <c r="H145" s="729"/>
      <c r="I145" s="730"/>
      <c r="J145" s="239">
        <f t="shared" ref="J145:X145" si="49">J143*J137</f>
        <v>0</v>
      </c>
      <c r="K145" s="239">
        <f t="shared" si="49"/>
        <v>0</v>
      </c>
      <c r="L145" s="239">
        <f t="shared" si="49"/>
        <v>0</v>
      </c>
      <c r="M145" s="239">
        <f t="shared" si="49"/>
        <v>0</v>
      </c>
      <c r="N145" s="239">
        <f t="shared" si="49"/>
        <v>0</v>
      </c>
      <c r="O145" s="239">
        <f t="shared" si="49"/>
        <v>0</v>
      </c>
      <c r="P145" s="239">
        <f t="shared" si="49"/>
        <v>0</v>
      </c>
      <c r="Q145" s="239">
        <f t="shared" si="49"/>
        <v>0</v>
      </c>
      <c r="R145" s="239">
        <f t="shared" si="49"/>
        <v>0</v>
      </c>
      <c r="S145" s="239">
        <f t="shared" si="49"/>
        <v>0</v>
      </c>
      <c r="T145" s="239">
        <f t="shared" si="49"/>
        <v>0</v>
      </c>
      <c r="U145" s="239">
        <f t="shared" si="49"/>
        <v>0</v>
      </c>
      <c r="V145" s="239">
        <f t="shared" si="49"/>
        <v>0</v>
      </c>
      <c r="W145" s="239">
        <f t="shared" si="49"/>
        <v>0</v>
      </c>
      <c r="X145" s="239">
        <f t="shared" si="49"/>
        <v>0</v>
      </c>
      <c r="Y145" s="657"/>
      <c r="Z145" s="658"/>
      <c r="AA145" s="658"/>
      <c r="AB145" s="658"/>
      <c r="AC145" s="658"/>
      <c r="AD145" s="659"/>
      <c r="AE145" s="61"/>
    </row>
    <row r="146" spans="2:31" s="3" customFormat="1" ht="18" customHeight="1" x14ac:dyDescent="0.3">
      <c r="B146" s="60"/>
      <c r="C146" s="741"/>
      <c r="D146" s="728" t="str" cm="1">
        <f t="array" ref="D146">IFERROR(IF(INDEX(BaseSafra!E:E,MATCH(Safra!F$134,BaseSafra!E:E, 0)+ROW(A10))&lt;&gt;"",IF(INDEX(BaseSafra!E:E,MATCH(Safra!F$134,BaseSafra!E:E, 0)+ROW(A10))&lt;&gt;Safra!F$134,INDEX(BaseSafra!E:E,MATCH(Safra!F$134, BaseSafra!E:E, 0)+ROW(A10)),""),""),"")</f>
        <v>RESULTADO BRUTO (R$)</v>
      </c>
      <c r="E146" s="729"/>
      <c r="F146" s="729"/>
      <c r="G146" s="729"/>
      <c r="H146" s="729"/>
      <c r="I146" s="730"/>
      <c r="J146" s="239">
        <f t="shared" ref="J146:X146" si="50">J144-J145</f>
        <v>0</v>
      </c>
      <c r="K146" s="239">
        <f t="shared" si="50"/>
        <v>0</v>
      </c>
      <c r="L146" s="239">
        <f t="shared" si="50"/>
        <v>0</v>
      </c>
      <c r="M146" s="279">
        <f t="shared" si="50"/>
        <v>0</v>
      </c>
      <c r="N146" s="279">
        <f t="shared" si="50"/>
        <v>0</v>
      </c>
      <c r="O146" s="279">
        <f t="shared" si="50"/>
        <v>0</v>
      </c>
      <c r="P146" s="279">
        <f t="shared" si="50"/>
        <v>0</v>
      </c>
      <c r="Q146" s="279">
        <f t="shared" si="50"/>
        <v>0</v>
      </c>
      <c r="R146" s="279">
        <f t="shared" si="50"/>
        <v>0</v>
      </c>
      <c r="S146" s="279">
        <f t="shared" si="50"/>
        <v>0</v>
      </c>
      <c r="T146" s="279">
        <f t="shared" si="50"/>
        <v>0</v>
      </c>
      <c r="U146" s="279">
        <f t="shared" si="50"/>
        <v>0</v>
      </c>
      <c r="V146" s="279">
        <f t="shared" si="50"/>
        <v>0</v>
      </c>
      <c r="W146" s="279">
        <f t="shared" si="50"/>
        <v>0</v>
      </c>
      <c r="X146" s="279">
        <f t="shared" si="50"/>
        <v>0</v>
      </c>
      <c r="Y146" s="657"/>
      <c r="Z146" s="658"/>
      <c r="AA146" s="658"/>
      <c r="AB146" s="658"/>
      <c r="AC146" s="658"/>
      <c r="AD146" s="659"/>
      <c r="AE146" s="61"/>
    </row>
    <row r="147" spans="2:31" s="3" customFormat="1" ht="18" customHeight="1" x14ac:dyDescent="0.3">
      <c r="B147" s="60"/>
      <c r="C147" s="741"/>
      <c r="D147" s="728" t="str" cm="1">
        <f t="array" ref="D147">IFERROR(IF(INDEX(BaseSafra!E:E,MATCH(Safra!F$134,BaseSafra!E:E, 0)+ROW(A11))&lt;&gt;"",IF(INDEX(BaseSafra!E:E,MATCH(Safra!F$134,BaseSafra!E:E, 0)+ROW(A11))&lt;&gt;Safra!F$134,INDEX(BaseSafra!E:E,MATCH(Safra!F$134, BaseSafra!E:E, 0)+ROW(A11)),""),""),"")</f>
        <v>MARGEM BRUTA (%)</v>
      </c>
      <c r="E147" s="729"/>
      <c r="F147" s="729"/>
      <c r="G147" s="729"/>
      <c r="H147" s="729"/>
      <c r="I147" s="730"/>
      <c r="J147" s="239">
        <f t="shared" ref="J147:X147" si="51">IFERROR(J146/J144,0)</f>
        <v>0</v>
      </c>
      <c r="K147" s="239">
        <f t="shared" si="51"/>
        <v>0</v>
      </c>
      <c r="L147" s="239">
        <f t="shared" si="51"/>
        <v>0</v>
      </c>
      <c r="M147" s="279">
        <f t="shared" si="51"/>
        <v>0</v>
      </c>
      <c r="N147" s="279">
        <f t="shared" si="51"/>
        <v>0</v>
      </c>
      <c r="O147" s="279">
        <f t="shared" si="51"/>
        <v>0</v>
      </c>
      <c r="P147" s="279">
        <f t="shared" si="51"/>
        <v>0</v>
      </c>
      <c r="Q147" s="279">
        <f t="shared" si="51"/>
        <v>0</v>
      </c>
      <c r="R147" s="279">
        <f t="shared" si="51"/>
        <v>0</v>
      </c>
      <c r="S147" s="279">
        <f t="shared" si="51"/>
        <v>0</v>
      </c>
      <c r="T147" s="279">
        <f t="shared" si="51"/>
        <v>0</v>
      </c>
      <c r="U147" s="279">
        <f t="shared" si="51"/>
        <v>0</v>
      </c>
      <c r="V147" s="279">
        <f t="shared" si="51"/>
        <v>0</v>
      </c>
      <c r="W147" s="279">
        <f t="shared" si="51"/>
        <v>0</v>
      </c>
      <c r="X147" s="279">
        <f t="shared" si="51"/>
        <v>0</v>
      </c>
      <c r="Y147" s="657"/>
      <c r="Z147" s="658"/>
      <c r="AA147" s="658"/>
      <c r="AB147" s="658"/>
      <c r="AC147" s="658"/>
      <c r="AD147" s="659"/>
      <c r="AE147" s="61"/>
    </row>
    <row r="148" spans="2:31" s="3" customFormat="1" ht="18" customHeight="1" x14ac:dyDescent="0.3">
      <c r="B148" s="60"/>
      <c r="C148" s="741"/>
      <c r="D148" s="728" t="str" cm="1">
        <f t="array" ref="D148">IFERROR(IF(INDEX(BaseSafra!E:E,MATCH(Safra!F$134,BaseSafra!E:E, 0)+ROW(A12))&lt;&gt;"",IF(INDEX(BaseSafra!E:E,MATCH(Safra!F$134,BaseSafra!E:E, 0)+ROW(A12))&lt;&gt;Safra!F$134,INDEX(BaseSafra!E:E,MATCH(Safra!F$134, BaseSafra!E:E, 0)+ROW(A12)),""),""),"")</f>
        <v/>
      </c>
      <c r="E148" s="729"/>
      <c r="F148" s="729"/>
      <c r="G148" s="729"/>
      <c r="H148" s="729"/>
      <c r="I148" s="730"/>
      <c r="J148" s="229"/>
      <c r="K148" s="229"/>
      <c r="L148" s="229"/>
      <c r="M148" s="279"/>
      <c r="N148" s="279"/>
      <c r="O148" s="279"/>
      <c r="P148" s="279"/>
      <c r="Q148" s="279"/>
      <c r="R148" s="279"/>
      <c r="S148" s="279"/>
      <c r="T148" s="279"/>
      <c r="U148" s="279"/>
      <c r="V148" s="279"/>
      <c r="W148" s="279"/>
      <c r="X148" s="279"/>
      <c r="Y148" s="657"/>
      <c r="Z148" s="658"/>
      <c r="AA148" s="658"/>
      <c r="AB148" s="658"/>
      <c r="AC148" s="658"/>
      <c r="AD148" s="659"/>
      <c r="AE148" s="61"/>
    </row>
    <row r="149" spans="2:31" s="3" customFormat="1" ht="18" customHeight="1" x14ac:dyDescent="0.3">
      <c r="B149" s="60"/>
      <c r="C149" s="741"/>
      <c r="D149" s="728" t="str" cm="1">
        <f t="array" ref="D149">IFERROR(IF(INDEX(BaseSafra!E:E,MATCH(Safra!F$134,BaseSafra!E:E, 0)+ROW(A13))&lt;&gt;"",IF(INDEX(BaseSafra!E:E,MATCH(Safra!F$134,BaseSafra!E:E, 0)+ROW(A13))&lt;&gt;Safra!F$134,INDEX(BaseSafra!E:E,MATCH(Safra!F$134, BaseSafra!E:E, 0)+ROW(A13)),""),""),"")</f>
        <v/>
      </c>
      <c r="E149" s="729"/>
      <c r="F149" s="729"/>
      <c r="G149" s="729"/>
      <c r="H149" s="729"/>
      <c r="I149" s="730"/>
      <c r="J149" s="229"/>
      <c r="K149" s="229"/>
      <c r="L149" s="229"/>
      <c r="M149" s="279"/>
      <c r="N149" s="279"/>
      <c r="O149" s="279"/>
      <c r="P149" s="279"/>
      <c r="Q149" s="279"/>
      <c r="R149" s="279"/>
      <c r="S149" s="279"/>
      <c r="T149" s="279"/>
      <c r="U149" s="279"/>
      <c r="V149" s="279"/>
      <c r="W149" s="279"/>
      <c r="X149" s="279"/>
      <c r="Y149" s="657"/>
      <c r="Z149" s="658"/>
      <c r="AA149" s="658"/>
      <c r="AB149" s="658"/>
      <c r="AC149" s="658"/>
      <c r="AD149" s="659"/>
      <c r="AE149" s="61"/>
    </row>
    <row r="150" spans="2:31" s="3" customFormat="1" ht="18" customHeight="1" x14ac:dyDescent="0.3">
      <c r="B150" s="60"/>
      <c r="C150" s="741"/>
      <c r="D150" s="728" t="str" cm="1">
        <f t="array" ref="D150">IFERROR(IF(INDEX(BaseSafra!E:E,MATCH(Safra!F$134,BaseSafra!E:E, 0)+ROW(A14))&lt;&gt;"",IF(INDEX(BaseSafra!E:E,MATCH(Safra!F$134,BaseSafra!E:E, 0)+ROW(A14))&lt;&gt;Safra!F$134,INDEX(BaseSafra!E:E,MATCH(Safra!F$134, BaseSafra!E:E, 0)+ROW(A14)),""),""),"")</f>
        <v/>
      </c>
      <c r="E150" s="729"/>
      <c r="F150" s="729"/>
      <c r="G150" s="729"/>
      <c r="H150" s="729"/>
      <c r="I150" s="730"/>
      <c r="J150" s="229"/>
      <c r="K150" s="229"/>
      <c r="L150" s="229"/>
      <c r="M150" s="279"/>
      <c r="N150" s="279"/>
      <c r="O150" s="279"/>
      <c r="P150" s="279"/>
      <c r="Q150" s="279"/>
      <c r="R150" s="279"/>
      <c r="S150" s="279"/>
      <c r="T150" s="279"/>
      <c r="U150" s="279"/>
      <c r="V150" s="279"/>
      <c r="W150" s="279"/>
      <c r="X150" s="279"/>
      <c r="Y150" s="657"/>
      <c r="Z150" s="658"/>
      <c r="AA150" s="658"/>
      <c r="AB150" s="658"/>
      <c r="AC150" s="658"/>
      <c r="AD150" s="659"/>
      <c r="AE150" s="61"/>
    </row>
    <row r="151" spans="2:31" s="3" customFormat="1" ht="18" customHeight="1" x14ac:dyDescent="0.3">
      <c r="B151" s="60"/>
      <c r="C151" s="741"/>
      <c r="D151" s="728" t="str" cm="1">
        <f t="array" ref="D151">IFERROR(IF(INDEX(BaseSafra!E:E,MATCH(Safra!F$134,BaseSafra!E:E, 0)+ROW(A15))&lt;&gt;"",IF(INDEX(BaseSafra!E:E,MATCH(Safra!F$134,BaseSafra!E:E, 0)+ROW(A15))&lt;&gt;Safra!F$134,INDEX(BaseSafra!E:E,MATCH(Safra!F$134, BaseSafra!E:E, 0)+ROW(A15)),""),""),"")</f>
        <v/>
      </c>
      <c r="E151" s="729"/>
      <c r="F151" s="729"/>
      <c r="G151" s="729"/>
      <c r="H151" s="729"/>
      <c r="I151" s="730"/>
      <c r="J151" s="229"/>
      <c r="K151" s="229"/>
      <c r="L151" s="229"/>
      <c r="M151" s="279"/>
      <c r="N151" s="279"/>
      <c r="O151" s="279"/>
      <c r="P151" s="279"/>
      <c r="Q151" s="279"/>
      <c r="R151" s="279"/>
      <c r="S151" s="279"/>
      <c r="T151" s="279"/>
      <c r="U151" s="279"/>
      <c r="V151" s="279"/>
      <c r="W151" s="279"/>
      <c r="X151" s="279"/>
      <c r="Y151" s="657"/>
      <c r="Z151" s="658"/>
      <c r="AA151" s="658"/>
      <c r="AB151" s="658"/>
      <c r="AC151" s="658"/>
      <c r="AD151" s="659"/>
      <c r="AE151" s="61"/>
    </row>
    <row r="152" spans="2:31" s="3" customFormat="1" ht="18" customHeight="1" x14ac:dyDescent="0.3">
      <c r="B152" s="60"/>
      <c r="C152" s="741"/>
      <c r="D152" s="728" t="str" cm="1">
        <f t="array" ref="D152">IFERROR(IF(INDEX(BaseSafra!E:E,MATCH(Safra!F$134,BaseSafra!E:E, 0)+ROW(A16))&lt;&gt;"",IF(INDEX(BaseSafra!E:E,MATCH(Safra!F$134,BaseSafra!E:E, 0)+ROW(A16))&lt;&gt;Safra!F$134,INDEX(BaseSafra!E:E,MATCH(Safra!F$134, BaseSafra!E:E, 0)+ROW(A16)),""),""),"")</f>
        <v/>
      </c>
      <c r="E152" s="729"/>
      <c r="F152" s="729"/>
      <c r="G152" s="729"/>
      <c r="H152" s="729"/>
      <c r="I152" s="730"/>
      <c r="J152" s="229"/>
      <c r="K152" s="229"/>
      <c r="L152" s="229"/>
      <c r="M152" s="279"/>
      <c r="N152" s="279"/>
      <c r="O152" s="279"/>
      <c r="P152" s="279"/>
      <c r="Q152" s="279"/>
      <c r="R152" s="279"/>
      <c r="S152" s="279"/>
      <c r="T152" s="279"/>
      <c r="U152" s="279"/>
      <c r="V152" s="279"/>
      <c r="W152" s="279"/>
      <c r="X152" s="279"/>
      <c r="Y152" s="657"/>
      <c r="Z152" s="658"/>
      <c r="AA152" s="658"/>
      <c r="AB152" s="658"/>
      <c r="AC152" s="658"/>
      <c r="AD152" s="659"/>
      <c r="AE152" s="61"/>
    </row>
    <row r="153" spans="2:31" s="3" customFormat="1" ht="18" customHeight="1" x14ac:dyDescent="0.3">
      <c r="B153" s="60"/>
      <c r="C153" s="741"/>
      <c r="D153" s="728" t="str" cm="1">
        <f t="array" ref="D153">IFERROR(IF(INDEX(BaseSafra!E:E,MATCH(Safra!F$134,BaseSafra!E:E, 0)+ROW(A17))&lt;&gt;"",IF(INDEX(BaseSafra!E:E,MATCH(Safra!F$134,BaseSafra!E:E, 0)+ROW(A17))&lt;&gt;Safra!F$134,INDEX(BaseSafra!E:E,MATCH(Safra!F$134, BaseSafra!E:E, 0)+ROW(A17)),""),""),"")</f>
        <v/>
      </c>
      <c r="E153" s="729"/>
      <c r="F153" s="729"/>
      <c r="G153" s="729"/>
      <c r="H153" s="729"/>
      <c r="I153" s="730"/>
      <c r="J153" s="229"/>
      <c r="K153" s="229"/>
      <c r="L153" s="229"/>
      <c r="M153" s="280"/>
      <c r="N153" s="280"/>
      <c r="O153" s="280"/>
      <c r="P153" s="280"/>
      <c r="Q153" s="280"/>
      <c r="R153" s="280"/>
      <c r="S153" s="280"/>
      <c r="T153" s="280"/>
      <c r="U153" s="280"/>
      <c r="V153" s="280"/>
      <c r="W153" s="280"/>
      <c r="X153" s="280"/>
      <c r="Y153" s="657"/>
      <c r="Z153" s="658"/>
      <c r="AA153" s="658"/>
      <c r="AB153" s="658"/>
      <c r="AC153" s="658"/>
      <c r="AD153" s="659"/>
      <c r="AE153" s="61"/>
    </row>
    <row r="154" spans="2:31" s="3" customFormat="1" ht="18" customHeight="1" x14ac:dyDescent="0.3">
      <c r="B154" s="60"/>
      <c r="C154" s="741"/>
      <c r="D154" s="728" t="str" cm="1">
        <f t="array" ref="D154">IFERROR(IF(INDEX(BaseSafra!E:E,MATCH(Safra!F$134,BaseSafra!E:E, 0)+ROW(A18))&lt;&gt;"",IF(INDEX(BaseSafra!E:E,MATCH(Safra!F$134,BaseSafra!E:E, 0)+ROW(A18))&lt;&gt;Safra!F$134,INDEX(BaseSafra!E:E,MATCH(Safra!F$134, BaseSafra!E:E, 0)+ROW(A18)),""),""),"")</f>
        <v/>
      </c>
      <c r="E154" s="729"/>
      <c r="F154" s="729"/>
      <c r="G154" s="729"/>
      <c r="H154" s="729"/>
      <c r="I154" s="730"/>
      <c r="J154" s="229"/>
      <c r="K154" s="229"/>
      <c r="L154" s="229"/>
      <c r="M154" s="280"/>
      <c r="N154" s="280"/>
      <c r="O154" s="280"/>
      <c r="P154" s="280"/>
      <c r="Q154" s="280"/>
      <c r="R154" s="280"/>
      <c r="S154" s="280"/>
      <c r="T154" s="280"/>
      <c r="U154" s="280"/>
      <c r="V154" s="280"/>
      <c r="W154" s="280"/>
      <c r="X154" s="280"/>
      <c r="Y154" s="657"/>
      <c r="Z154" s="658"/>
      <c r="AA154" s="658"/>
      <c r="AB154" s="658"/>
      <c r="AC154" s="658"/>
      <c r="AD154" s="659"/>
      <c r="AE154" s="61"/>
    </row>
    <row r="155" spans="2:31" s="3" customFormat="1" ht="18" customHeight="1" x14ac:dyDescent="0.3">
      <c r="B155" s="60"/>
      <c r="C155" s="741"/>
      <c r="D155" s="728" t="str" cm="1">
        <f t="array" ref="D155">IFERROR(IF(INDEX(BaseSafra!E:E,MATCH(Safra!F$134,BaseSafra!E:E, 0)+ROW(A19))&lt;&gt;"",IF(INDEX(BaseSafra!E:E,MATCH(Safra!F$134,BaseSafra!E:E, 0)+ROW(A19))&lt;&gt;Safra!F$134,INDEX(BaseSafra!E:E,MATCH(Safra!F$134, BaseSafra!E:E, 0)+ROW(A19)),""),""),"")</f>
        <v/>
      </c>
      <c r="E155" s="729"/>
      <c r="F155" s="729"/>
      <c r="G155" s="729"/>
      <c r="H155" s="729"/>
      <c r="I155" s="730"/>
      <c r="J155" s="229"/>
      <c r="K155" s="229"/>
      <c r="L155" s="229"/>
      <c r="M155" s="280"/>
      <c r="N155" s="280"/>
      <c r="O155" s="280"/>
      <c r="P155" s="280"/>
      <c r="Q155" s="280"/>
      <c r="R155" s="280"/>
      <c r="S155" s="280"/>
      <c r="T155" s="280"/>
      <c r="U155" s="280"/>
      <c r="V155" s="280"/>
      <c r="W155" s="280"/>
      <c r="X155" s="280"/>
      <c r="Y155" s="657"/>
      <c r="Z155" s="658"/>
      <c r="AA155" s="658"/>
      <c r="AB155" s="658"/>
      <c r="AC155" s="658"/>
      <c r="AD155" s="659"/>
      <c r="AE155" s="61"/>
    </row>
    <row r="156" spans="2:31" s="3" customFormat="1" ht="18" customHeight="1" x14ac:dyDescent="0.3">
      <c r="B156" s="60"/>
      <c r="C156" s="741"/>
      <c r="D156" s="728" t="str" cm="1">
        <f t="array" ref="D156">IFERROR(IF(INDEX(BaseSafra!E:E,MATCH(Safra!F$134,BaseSafra!E:E, 0)+ROW(A20))&lt;&gt;"",IF(INDEX(BaseSafra!E:E,MATCH(Safra!F$134,BaseSafra!E:E, 0)+ROW(A20))&lt;&gt;Safra!F$134,INDEX(BaseSafra!E:E,MATCH(Safra!F$134, BaseSafra!E:E, 0)+ROW(A20)),""),""),"")</f>
        <v/>
      </c>
      <c r="E156" s="729"/>
      <c r="F156" s="729"/>
      <c r="G156" s="729"/>
      <c r="H156" s="729"/>
      <c r="I156" s="730"/>
      <c r="J156" s="229"/>
      <c r="K156" s="229"/>
      <c r="L156" s="229"/>
      <c r="M156" s="280"/>
      <c r="N156" s="280"/>
      <c r="O156" s="280"/>
      <c r="P156" s="280"/>
      <c r="Q156" s="280"/>
      <c r="R156" s="280"/>
      <c r="S156" s="280"/>
      <c r="T156" s="280"/>
      <c r="U156" s="280"/>
      <c r="V156" s="280"/>
      <c r="W156" s="280"/>
      <c r="X156" s="280"/>
      <c r="Y156" s="657"/>
      <c r="Z156" s="658"/>
      <c r="AA156" s="658"/>
      <c r="AB156" s="658"/>
      <c r="AC156" s="658"/>
      <c r="AD156" s="659"/>
      <c r="AE156" s="61"/>
    </row>
    <row r="157" spans="2:31" s="3" customFormat="1" ht="18" customHeight="1" x14ac:dyDescent="0.3">
      <c r="B157" s="60"/>
      <c r="C157" s="742"/>
      <c r="D157" s="728" t="str" cm="1">
        <f t="array" ref="D157">IFERROR(IF(INDEX(BaseSafra!E:E,MATCH(Safra!F$134,BaseSafra!E:E, 0)+ROW(A21))&lt;&gt;"",IF(INDEX(BaseSafra!E:E,MATCH(Safra!F$134,BaseSafra!E:E, 0)+ROW(A21))&lt;&gt;Safra!F$134,INDEX(BaseSafra!E:E,MATCH(Safra!F$134, BaseSafra!E:E, 0)+ROW(A21)),""),""),"")</f>
        <v/>
      </c>
      <c r="E157" s="729"/>
      <c r="F157" s="729"/>
      <c r="G157" s="729"/>
      <c r="H157" s="729"/>
      <c r="I157" s="730"/>
      <c r="J157" s="240"/>
      <c r="K157" s="240"/>
      <c r="L157" s="240"/>
      <c r="M157" s="281"/>
      <c r="N157" s="281"/>
      <c r="O157" s="281"/>
      <c r="P157" s="281"/>
      <c r="Q157" s="281"/>
      <c r="R157" s="281"/>
      <c r="S157" s="281"/>
      <c r="T157" s="281"/>
      <c r="U157" s="281"/>
      <c r="V157" s="281"/>
      <c r="W157" s="281"/>
      <c r="X157" s="281"/>
      <c r="Y157" s="660"/>
      <c r="Z157" s="661"/>
      <c r="AA157" s="661"/>
      <c r="AB157" s="661"/>
      <c r="AC157" s="661"/>
      <c r="AD157" s="662"/>
      <c r="AE157" s="61"/>
    </row>
    <row r="158" spans="2:31" ht="18" customHeight="1" x14ac:dyDescent="0.3">
      <c r="B158" s="22"/>
      <c r="D158" s="31"/>
      <c r="E158" s="31"/>
      <c r="F158" s="31"/>
      <c r="G158" s="31"/>
      <c r="H158" s="31"/>
      <c r="I158" s="31"/>
      <c r="J158" s="31"/>
      <c r="K158" s="31"/>
      <c r="L158" s="31"/>
      <c r="M158" s="31"/>
      <c r="N158" s="31"/>
      <c r="O158" s="31"/>
      <c r="P158" s="31"/>
      <c r="Q158" s="31"/>
      <c r="R158" s="31"/>
      <c r="S158" s="31"/>
      <c r="T158" s="31"/>
      <c r="U158" s="31"/>
      <c r="V158" s="31"/>
      <c r="W158" s="31"/>
      <c r="X158" s="31"/>
      <c r="Y158" s="31"/>
      <c r="Z158" s="31"/>
      <c r="AA158" s="31"/>
      <c r="AB158" s="31"/>
      <c r="AC158" s="31"/>
      <c r="AD158" s="31"/>
      <c r="AE158" s="21"/>
    </row>
    <row r="159" spans="2:31" s="3" customFormat="1" ht="19.8" customHeight="1" x14ac:dyDescent="0.3">
      <c r="B159" s="60"/>
      <c r="C159" s="740">
        <v>6</v>
      </c>
      <c r="D159" s="743" t="s">
        <v>48</v>
      </c>
      <c r="E159" s="664"/>
      <c r="F159" s="743" t="s">
        <v>45</v>
      </c>
      <c r="G159" s="743"/>
      <c r="H159" s="743"/>
      <c r="I159" s="277"/>
      <c r="J159" s="744" t="s">
        <v>286</v>
      </c>
      <c r="K159" s="745"/>
      <c r="L159" s="745"/>
      <c r="M159" s="745"/>
      <c r="N159" s="745"/>
      <c r="O159" s="745"/>
      <c r="P159" s="745"/>
      <c r="Q159" s="745"/>
      <c r="R159" s="745"/>
      <c r="S159" s="745"/>
      <c r="T159" s="745"/>
      <c r="U159" s="745"/>
      <c r="V159" s="745"/>
      <c r="W159" s="745"/>
      <c r="X159" s="746"/>
      <c r="Y159" s="744" t="s">
        <v>47</v>
      </c>
      <c r="Z159" s="745"/>
      <c r="AA159" s="745"/>
      <c r="AB159" s="745"/>
      <c r="AC159" s="745"/>
      <c r="AD159" s="746"/>
      <c r="AE159" s="61"/>
    </row>
    <row r="160" spans="2:31" s="3" customFormat="1" ht="19.8" customHeight="1" x14ac:dyDescent="0.3">
      <c r="B160" s="60"/>
      <c r="C160" s="741"/>
      <c r="D160" s="666"/>
      <c r="E160" s="667"/>
      <c r="F160" s="743"/>
      <c r="G160" s="743"/>
      <c r="H160" s="743"/>
      <c r="I160" s="278"/>
      <c r="J160" s="747" t="str">
        <f>IF(MONTH($D$15)&gt;=10,(YEAR($D$15)-2)&amp;"/"&amp;(YEAR($D$15)-1),(YEAR($D$15)-3)&amp;"/"&amp;(YEAR($D$15)-2))</f>
        <v>2022/2023</v>
      </c>
      <c r="K160" s="747"/>
      <c r="L160" s="747"/>
      <c r="M160" s="747" t="str">
        <f>IF(MONTH($D$15)&gt;=10,(YEAR($D$15)-1)&amp;"/"&amp;YEAR($D$15),(YEAR($D$15)-2)&amp;"/"&amp;(YEAR($D$15)-1))</f>
        <v>2023/2024</v>
      </c>
      <c r="N160" s="747"/>
      <c r="O160" s="747"/>
      <c r="P160" s="747" t="str">
        <f>IF(MONTH($D$15)&gt;=10,YEAR($D$15)&amp;"/"&amp;YEAR($D$15)+1,YEAR($D$15)-1&amp;"/"&amp;YEAR($D$15))</f>
        <v>2024/2025</v>
      </c>
      <c r="Q160" s="747"/>
      <c r="R160" s="747"/>
      <c r="S160" s="747" t="str">
        <f>IF(MONTH($D$15)&gt;=10,(YEAR($D$15)+1)&amp;"/"&amp;(YEAR($D$15)+2),YEAR($D$15)&amp;"/"&amp;(YEAR($D$15)+1))</f>
        <v>2025/2026</v>
      </c>
      <c r="T160" s="747"/>
      <c r="U160" s="747"/>
      <c r="V160" s="747" t="str">
        <f>IF(MONTH($D$15)&gt;=10,(YEAR($D$15)+2)&amp;"/"&amp;(YEAR($D$15)+3),(YEAR($D$15)+1)&amp;"/"&amp;(YEAR($D$15)+2))</f>
        <v>2026/2027</v>
      </c>
      <c r="W160" s="747"/>
      <c r="X160" s="747"/>
      <c r="Y160" s="117"/>
      <c r="Z160" s="115"/>
      <c r="AA160" s="115"/>
      <c r="AB160" s="115"/>
      <c r="AC160" s="115"/>
      <c r="AD160" s="116"/>
      <c r="AE160" s="61"/>
    </row>
    <row r="161" spans="2:31" s="3" customFormat="1" ht="18" customHeight="1" x14ac:dyDescent="0.3">
      <c r="B161" s="60"/>
      <c r="C161" s="741"/>
      <c r="D161" s="748" t="s">
        <v>30</v>
      </c>
      <c r="E161" s="749"/>
      <c r="F161" s="749"/>
      <c r="G161" s="749"/>
      <c r="H161" s="749"/>
      <c r="I161" s="750"/>
      <c r="J161" s="32" t="s">
        <v>287</v>
      </c>
      <c r="K161" s="110" t="s">
        <v>288</v>
      </c>
      <c r="L161" s="35" t="s">
        <v>289</v>
      </c>
      <c r="M161" s="32" t="s">
        <v>287</v>
      </c>
      <c r="N161" s="110" t="s">
        <v>288</v>
      </c>
      <c r="O161" s="35" t="s">
        <v>289</v>
      </c>
      <c r="P161" s="32" t="s">
        <v>287</v>
      </c>
      <c r="Q161" s="110" t="s">
        <v>288</v>
      </c>
      <c r="R161" s="35" t="s">
        <v>289</v>
      </c>
      <c r="S161" s="32" t="s">
        <v>287</v>
      </c>
      <c r="T161" s="110" t="s">
        <v>288</v>
      </c>
      <c r="U161" s="35" t="s">
        <v>289</v>
      </c>
      <c r="V161" s="32" t="s">
        <v>287</v>
      </c>
      <c r="W161" s="110" t="s">
        <v>288</v>
      </c>
      <c r="X161" s="35" t="s">
        <v>289</v>
      </c>
      <c r="Y161" s="657"/>
      <c r="Z161" s="658"/>
      <c r="AA161" s="658"/>
      <c r="AB161" s="658"/>
      <c r="AC161" s="658"/>
      <c r="AD161" s="659"/>
      <c r="AE161" s="61"/>
    </row>
    <row r="162" spans="2:31" s="3" customFormat="1" ht="18" customHeight="1" x14ac:dyDescent="0.3">
      <c r="B162" s="60"/>
      <c r="C162" s="741"/>
      <c r="D162" s="728" t="str" cm="1">
        <f t="array" ref="D162">IFERROR(IF(INDEX(BaseSafra!E:E,MATCH(Safra!F$159,BaseSafra!E:E, 0)+ROW(A1))&lt;&gt;"",IF(INDEX(BaseSafra!E:E,MATCH(Safra!F$159,BaseSafra!E:E, 0)+ROW(A1))&lt;&gt;Safra!F$159,INDEX(BaseSafra!E:E,MATCH(Safra!F$159, BaseSafra!E:E, 0)+ROW(A1)),""),""),"")</f>
        <v>Área Plantada (ha)</v>
      </c>
      <c r="E162" s="729"/>
      <c r="F162" s="729"/>
      <c r="G162" s="729"/>
      <c r="H162" s="729"/>
      <c r="I162" s="730"/>
      <c r="J162" s="220">
        <f t="shared" ref="J162:X162" si="52">SUM(J163:J164)</f>
        <v>0</v>
      </c>
      <c r="K162" s="220">
        <f t="shared" si="52"/>
        <v>0</v>
      </c>
      <c r="L162" s="220">
        <f t="shared" si="52"/>
        <v>0</v>
      </c>
      <c r="M162" s="220">
        <f t="shared" si="52"/>
        <v>0</v>
      </c>
      <c r="N162" s="220">
        <f t="shared" si="52"/>
        <v>0</v>
      </c>
      <c r="O162" s="220">
        <f t="shared" si="52"/>
        <v>0</v>
      </c>
      <c r="P162" s="220">
        <f t="shared" si="52"/>
        <v>0</v>
      </c>
      <c r="Q162" s="220">
        <f t="shared" si="52"/>
        <v>0</v>
      </c>
      <c r="R162" s="220">
        <f t="shared" si="52"/>
        <v>0</v>
      </c>
      <c r="S162" s="220">
        <f t="shared" si="52"/>
        <v>0</v>
      </c>
      <c r="T162" s="220">
        <f t="shared" si="52"/>
        <v>0</v>
      </c>
      <c r="U162" s="220">
        <f t="shared" si="52"/>
        <v>0</v>
      </c>
      <c r="V162" s="220">
        <f t="shared" si="52"/>
        <v>0</v>
      </c>
      <c r="W162" s="220">
        <f t="shared" si="52"/>
        <v>0</v>
      </c>
      <c r="X162" s="220">
        <f t="shared" si="52"/>
        <v>0</v>
      </c>
      <c r="Y162" s="657"/>
      <c r="Z162" s="658"/>
      <c r="AA162" s="658"/>
      <c r="AB162" s="658"/>
      <c r="AC162" s="658"/>
      <c r="AD162" s="659"/>
      <c r="AE162" s="61"/>
    </row>
    <row r="163" spans="2:31" s="3" customFormat="1" ht="18" customHeight="1" x14ac:dyDescent="0.3">
      <c r="B163" s="60"/>
      <c r="C163" s="741"/>
      <c r="D163" s="728" t="str" cm="1">
        <f t="array" ref="D163">IFERROR(IF(INDEX(BaseSafra!E:E,MATCH(Safra!F$159,BaseSafra!E:E, 0)+ROW(A2))&lt;&gt;"",IF(INDEX(BaseSafra!E:E,MATCH(Safra!F$159,BaseSafra!E:E, 0)+ROW(A2))&lt;&gt;Safra!F$159,INDEX(BaseSafra!E:E,MATCH(Safra!F$159, BaseSafra!E:E, 0)+ROW(A2)),""),""),"")</f>
        <v>Própria (ha)</v>
      </c>
      <c r="E163" s="729"/>
      <c r="F163" s="729"/>
      <c r="G163" s="729"/>
      <c r="H163" s="729"/>
      <c r="I163" s="730"/>
      <c r="J163" s="229"/>
      <c r="K163" s="229"/>
      <c r="L163" s="229"/>
      <c r="M163" s="229"/>
      <c r="N163" s="229"/>
      <c r="O163" s="229"/>
      <c r="P163" s="229"/>
      <c r="Q163" s="229"/>
      <c r="R163" s="229"/>
      <c r="S163" s="229"/>
      <c r="T163" s="229"/>
      <c r="U163" s="229"/>
      <c r="V163" s="229"/>
      <c r="W163" s="229"/>
      <c r="X163" s="229"/>
      <c r="Y163" s="657"/>
      <c r="Z163" s="658"/>
      <c r="AA163" s="658"/>
      <c r="AB163" s="658"/>
      <c r="AC163" s="658"/>
      <c r="AD163" s="659"/>
      <c r="AE163" s="61"/>
    </row>
    <row r="164" spans="2:31" s="3" customFormat="1" ht="18" customHeight="1" x14ac:dyDescent="0.3">
      <c r="B164" s="60"/>
      <c r="C164" s="741"/>
      <c r="D164" s="728" t="str" cm="1">
        <f t="array" ref="D164">IFERROR(IF(INDEX(BaseSafra!E:E,MATCH(Safra!F$159,BaseSafra!E:E, 0)+ROW(A3))&lt;&gt;"",IF(INDEX(BaseSafra!E:E,MATCH(Safra!F$159,BaseSafra!E:E, 0)+ROW(A3))&lt;&gt;Safra!F$159,INDEX(BaseSafra!E:E,MATCH(Safra!F$159, BaseSafra!E:E, 0)+ROW(A3)),""),""),"")</f>
        <v>Arrendada (ha)</v>
      </c>
      <c r="E164" s="729"/>
      <c r="F164" s="729"/>
      <c r="G164" s="729"/>
      <c r="H164" s="729"/>
      <c r="I164" s="730"/>
      <c r="J164" s="229"/>
      <c r="K164" s="229"/>
      <c r="L164" s="229"/>
      <c r="M164" s="229"/>
      <c r="N164" s="229"/>
      <c r="O164" s="229"/>
      <c r="P164" s="229"/>
      <c r="Q164" s="229"/>
      <c r="R164" s="229"/>
      <c r="S164" s="229"/>
      <c r="T164" s="229"/>
      <c r="U164" s="229"/>
      <c r="V164" s="229"/>
      <c r="W164" s="229"/>
      <c r="X164" s="229"/>
      <c r="Y164" s="657"/>
      <c r="Z164" s="658"/>
      <c r="AA164" s="658"/>
      <c r="AB164" s="658"/>
      <c r="AC164" s="658"/>
      <c r="AD164" s="659"/>
      <c r="AE164" s="61"/>
    </row>
    <row r="165" spans="2:31" s="3" customFormat="1" ht="18" customHeight="1" x14ac:dyDescent="0.3">
      <c r="B165" s="60"/>
      <c r="C165" s="741"/>
      <c r="D165" s="728" t="str" cm="1">
        <f t="array" ref="D165">IFERROR(IF(INDEX(BaseSafra!E:E,MATCH(Safra!F$159,BaseSafra!E:E, 0)+ROW(A4))&lt;&gt;"",IF(INDEX(BaseSafra!E:E,MATCH(Safra!F$159,BaseSafra!E:E, 0)+ROW(A4))&lt;&gt;Safra!F$159,INDEX(BaseSafra!E:E,MATCH(Safra!F$159, BaseSafra!E:E, 0)+ROW(A4)),""),""),"")</f>
        <v>Rendimento (sc/ha)</v>
      </c>
      <c r="E165" s="729"/>
      <c r="F165" s="729"/>
      <c r="G165" s="729"/>
      <c r="H165" s="729"/>
      <c r="I165" s="730"/>
      <c r="J165" s="229"/>
      <c r="K165" s="229"/>
      <c r="L165" s="229"/>
      <c r="M165" s="229"/>
      <c r="N165" s="229"/>
      <c r="O165" s="229"/>
      <c r="P165" s="229"/>
      <c r="Q165" s="229"/>
      <c r="R165" s="229"/>
      <c r="S165" s="229"/>
      <c r="T165" s="229"/>
      <c r="U165" s="229"/>
      <c r="V165" s="229"/>
      <c r="W165" s="229"/>
      <c r="X165" s="229"/>
      <c r="Y165" s="657"/>
      <c r="Z165" s="658"/>
      <c r="AA165" s="658"/>
      <c r="AB165" s="658"/>
      <c r="AC165" s="658"/>
      <c r="AD165" s="659"/>
      <c r="AE165" s="61"/>
    </row>
    <row r="166" spans="2:31" s="3" customFormat="1" ht="18" customHeight="1" x14ac:dyDescent="0.3">
      <c r="B166" s="60"/>
      <c r="C166" s="741"/>
      <c r="D166" s="728" t="str" cm="1">
        <f t="array" ref="D166">IFERROR(IF(INDEX(BaseSafra!E:E,MATCH(Safra!F$159,BaseSafra!E:E, 0)+ROW(A5))&lt;&gt;"",IF(INDEX(BaseSafra!E:E,MATCH(Safra!F$159,BaseSafra!E:E, 0)+ROW(A5))&lt;&gt;Safra!F$159,INDEX(BaseSafra!E:E,MATCH(Safra!F$159, BaseSafra!E:E, 0)+ROW(A5)),""),""),"")</f>
        <v>Produção (sc)</v>
      </c>
      <c r="E166" s="729"/>
      <c r="F166" s="729"/>
      <c r="G166" s="729"/>
      <c r="H166" s="729"/>
      <c r="I166" s="730"/>
      <c r="J166" s="229">
        <f t="shared" ref="J166:X166" si="53">J165*J162</f>
        <v>0</v>
      </c>
      <c r="K166" s="229">
        <f t="shared" si="53"/>
        <v>0</v>
      </c>
      <c r="L166" s="229">
        <f t="shared" si="53"/>
        <v>0</v>
      </c>
      <c r="M166" s="229">
        <f t="shared" si="53"/>
        <v>0</v>
      </c>
      <c r="N166" s="229">
        <f t="shared" si="53"/>
        <v>0</v>
      </c>
      <c r="O166" s="229">
        <f t="shared" si="53"/>
        <v>0</v>
      </c>
      <c r="P166" s="229">
        <f t="shared" si="53"/>
        <v>0</v>
      </c>
      <c r="Q166" s="229">
        <f t="shared" si="53"/>
        <v>0</v>
      </c>
      <c r="R166" s="229">
        <f t="shared" si="53"/>
        <v>0</v>
      </c>
      <c r="S166" s="229">
        <f t="shared" si="53"/>
        <v>0</v>
      </c>
      <c r="T166" s="229">
        <f t="shared" si="53"/>
        <v>0</v>
      </c>
      <c r="U166" s="229">
        <f t="shared" si="53"/>
        <v>0</v>
      </c>
      <c r="V166" s="229">
        <f t="shared" si="53"/>
        <v>0</v>
      </c>
      <c r="W166" s="229">
        <f t="shared" si="53"/>
        <v>0</v>
      </c>
      <c r="X166" s="229">
        <f t="shared" si="53"/>
        <v>0</v>
      </c>
      <c r="Y166" s="657"/>
      <c r="Z166" s="658"/>
      <c r="AA166" s="658"/>
      <c r="AB166" s="658"/>
      <c r="AC166" s="658"/>
      <c r="AD166" s="659"/>
      <c r="AE166" s="61"/>
    </row>
    <row r="167" spans="2:31" s="3" customFormat="1" ht="18" customHeight="1" x14ac:dyDescent="0.3">
      <c r="B167" s="60"/>
      <c r="C167" s="741"/>
      <c r="D167" s="728" t="str" cm="1">
        <f t="array" ref="D167">IFERROR(IF(INDEX(BaseSafra!E:E,MATCH(Safra!F$159,BaseSafra!E:E, 0)+ROW(A6))&lt;&gt;"",IF(INDEX(BaseSafra!E:E,MATCH(Safra!F$159,BaseSafra!E:E, 0)+ROW(A6))&lt;&gt;Safra!F$159,INDEX(BaseSafra!E:E,MATCH(Safra!F$159, BaseSafra!E:E, 0)+ROW(A6)),""),""),"")</f>
        <v>Preço médio (R$/sc)</v>
      </c>
      <c r="E167" s="729"/>
      <c r="F167" s="729"/>
      <c r="G167" s="729"/>
      <c r="H167" s="729"/>
      <c r="I167" s="730"/>
      <c r="J167" s="229"/>
      <c r="K167" s="229"/>
      <c r="L167" s="229"/>
      <c r="M167" s="231"/>
      <c r="N167" s="231"/>
      <c r="O167" s="231"/>
      <c r="P167" s="231"/>
      <c r="Q167" s="231"/>
      <c r="R167" s="231"/>
      <c r="S167" s="231"/>
      <c r="T167" s="231"/>
      <c r="U167" s="231"/>
      <c r="V167" s="231"/>
      <c r="W167" s="231"/>
      <c r="X167" s="231"/>
      <c r="Y167" s="657"/>
      <c r="Z167" s="658"/>
      <c r="AA167" s="658"/>
      <c r="AB167" s="658"/>
      <c r="AC167" s="658"/>
      <c r="AD167" s="659"/>
      <c r="AE167" s="61"/>
    </row>
    <row r="168" spans="2:31" s="3" customFormat="1" ht="18" customHeight="1" x14ac:dyDescent="0.3">
      <c r="B168" s="60"/>
      <c r="C168" s="741"/>
      <c r="D168" s="728" t="str" cm="1">
        <f t="array" ref="D168">IFERROR(IF(INDEX(BaseSafra!E:E,MATCH(Safra!F$159,BaseSafra!E:E, 0)+ROW(A7))&lt;&gt;"",IF(INDEX(BaseSafra!E:E,MATCH(Safra!F$159,BaseSafra!E:E, 0)+ROW(A7))&lt;&gt;Safra!F$159,INDEX(BaseSafra!E:E,MATCH(Safra!F$159, BaseSafra!E:E, 0)+ROW(A7)),""),""),"")</f>
        <v>Custo Médio de Produção (R$/sc)</v>
      </c>
      <c r="E168" s="729"/>
      <c r="F168" s="729"/>
      <c r="G168" s="729"/>
      <c r="H168" s="729"/>
      <c r="I168" s="730"/>
      <c r="J168" s="229"/>
      <c r="K168" s="229"/>
      <c r="L168" s="229"/>
      <c r="M168" s="231"/>
      <c r="N168" s="231"/>
      <c r="O168" s="231"/>
      <c r="P168" s="231"/>
      <c r="Q168" s="231"/>
      <c r="R168" s="231"/>
      <c r="S168" s="231"/>
      <c r="T168" s="231"/>
      <c r="U168" s="231"/>
      <c r="V168" s="231"/>
      <c r="W168" s="231"/>
      <c r="X168" s="231"/>
      <c r="Y168" s="657"/>
      <c r="Z168" s="658"/>
      <c r="AA168" s="658"/>
      <c r="AB168" s="658"/>
      <c r="AC168" s="658"/>
      <c r="AD168" s="659"/>
      <c r="AE168" s="61"/>
    </row>
    <row r="169" spans="2:31" s="3" customFormat="1" ht="18" customHeight="1" x14ac:dyDescent="0.3">
      <c r="B169" s="60"/>
      <c r="C169" s="741"/>
      <c r="D169" s="728" t="str" cm="1">
        <f t="array" ref="D169">IFERROR(IF(INDEX(BaseSafra!E:E,MATCH(Safra!F$159,BaseSafra!E:E, 0)+ROW(A8))&lt;&gt;"",IF(INDEX(BaseSafra!E:E,MATCH(Safra!F$159,BaseSafra!E:E, 0)+ROW(A8))&lt;&gt;Safra!F$159,INDEX(BaseSafra!E:E,MATCH(Safra!F$159, BaseSafra!E:E, 0)+ROW(A8)),""),""),"")</f>
        <v>Receita Total (R$)</v>
      </c>
      <c r="E169" s="729"/>
      <c r="F169" s="729"/>
      <c r="G169" s="729"/>
      <c r="H169" s="729"/>
      <c r="I169" s="730"/>
      <c r="J169" s="239">
        <f t="shared" ref="J169:X169" si="54">J166*J167</f>
        <v>0</v>
      </c>
      <c r="K169" s="239">
        <f t="shared" si="54"/>
        <v>0</v>
      </c>
      <c r="L169" s="239">
        <f t="shared" si="54"/>
        <v>0</v>
      </c>
      <c r="M169" s="239">
        <f t="shared" si="54"/>
        <v>0</v>
      </c>
      <c r="N169" s="239">
        <f t="shared" si="54"/>
        <v>0</v>
      </c>
      <c r="O169" s="239">
        <f t="shared" si="54"/>
        <v>0</v>
      </c>
      <c r="P169" s="239">
        <f t="shared" si="54"/>
        <v>0</v>
      </c>
      <c r="Q169" s="239">
        <f t="shared" si="54"/>
        <v>0</v>
      </c>
      <c r="R169" s="239">
        <f t="shared" si="54"/>
        <v>0</v>
      </c>
      <c r="S169" s="239">
        <f t="shared" si="54"/>
        <v>0</v>
      </c>
      <c r="T169" s="239">
        <f t="shared" si="54"/>
        <v>0</v>
      </c>
      <c r="U169" s="239">
        <f t="shared" si="54"/>
        <v>0</v>
      </c>
      <c r="V169" s="239">
        <f t="shared" si="54"/>
        <v>0</v>
      </c>
      <c r="W169" s="239">
        <f t="shared" si="54"/>
        <v>0</v>
      </c>
      <c r="X169" s="239">
        <f t="shared" si="54"/>
        <v>0</v>
      </c>
      <c r="Y169" s="657"/>
      <c r="Z169" s="658"/>
      <c r="AA169" s="658"/>
      <c r="AB169" s="658"/>
      <c r="AC169" s="658"/>
      <c r="AD169" s="659"/>
      <c r="AE169" s="61"/>
    </row>
    <row r="170" spans="2:31" s="3" customFormat="1" ht="18" customHeight="1" x14ac:dyDescent="0.3">
      <c r="B170" s="60"/>
      <c r="C170" s="741"/>
      <c r="D170" s="728" t="str" cm="1">
        <f t="array" ref="D170">IFERROR(IF(INDEX(BaseSafra!E:E,MATCH(Safra!F$159,BaseSafra!E:E, 0)+ROW(A9))&lt;&gt;"",IF(INDEX(BaseSafra!E:E,MATCH(Safra!F$159,BaseSafra!E:E, 0)+ROW(A9))&lt;&gt;Safra!F$159,INDEX(BaseSafra!E:E,MATCH(Safra!F$159, BaseSafra!E:E, 0)+ROW(A9)),""),""),"")</f>
        <v>Custo Total de Produção (R$)</v>
      </c>
      <c r="E170" s="729"/>
      <c r="F170" s="729"/>
      <c r="G170" s="729"/>
      <c r="H170" s="729"/>
      <c r="I170" s="730"/>
      <c r="J170" s="239">
        <f t="shared" ref="J170:X170" si="55">J168*J162</f>
        <v>0</v>
      </c>
      <c r="K170" s="239">
        <f t="shared" si="55"/>
        <v>0</v>
      </c>
      <c r="L170" s="239">
        <f t="shared" si="55"/>
        <v>0</v>
      </c>
      <c r="M170" s="239">
        <f t="shared" si="55"/>
        <v>0</v>
      </c>
      <c r="N170" s="239">
        <f t="shared" si="55"/>
        <v>0</v>
      </c>
      <c r="O170" s="239">
        <f t="shared" si="55"/>
        <v>0</v>
      </c>
      <c r="P170" s="239">
        <f t="shared" si="55"/>
        <v>0</v>
      </c>
      <c r="Q170" s="239">
        <f t="shared" si="55"/>
        <v>0</v>
      </c>
      <c r="R170" s="239">
        <f t="shared" si="55"/>
        <v>0</v>
      </c>
      <c r="S170" s="239">
        <f t="shared" si="55"/>
        <v>0</v>
      </c>
      <c r="T170" s="239">
        <f t="shared" si="55"/>
        <v>0</v>
      </c>
      <c r="U170" s="239">
        <f t="shared" si="55"/>
        <v>0</v>
      </c>
      <c r="V170" s="239">
        <f t="shared" si="55"/>
        <v>0</v>
      </c>
      <c r="W170" s="239">
        <f t="shared" si="55"/>
        <v>0</v>
      </c>
      <c r="X170" s="239">
        <f t="shared" si="55"/>
        <v>0</v>
      </c>
      <c r="Y170" s="657"/>
      <c r="Z170" s="658"/>
      <c r="AA170" s="658"/>
      <c r="AB170" s="658"/>
      <c r="AC170" s="658"/>
      <c r="AD170" s="659"/>
      <c r="AE170" s="61"/>
    </row>
    <row r="171" spans="2:31" s="3" customFormat="1" ht="18" customHeight="1" x14ac:dyDescent="0.3">
      <c r="B171" s="60"/>
      <c r="C171" s="741"/>
      <c r="D171" s="728" t="str" cm="1">
        <f t="array" ref="D171">IFERROR(IF(INDEX(BaseSafra!E:E,MATCH(Safra!F$159,BaseSafra!E:E, 0)+ROW(A10))&lt;&gt;"",IF(INDEX(BaseSafra!E:E,MATCH(Safra!F$159,BaseSafra!E:E, 0)+ROW(A10))&lt;&gt;Safra!F$159,INDEX(BaseSafra!E:E,MATCH(Safra!F$159, BaseSafra!E:E, 0)+ROW(A10)),""),""),"")</f>
        <v>RESULTADO BRUTO (R$)</v>
      </c>
      <c r="E171" s="729"/>
      <c r="F171" s="729"/>
      <c r="G171" s="729"/>
      <c r="H171" s="729"/>
      <c r="I171" s="730"/>
      <c r="J171" s="239">
        <f t="shared" ref="J171:X171" si="56">J169-J170</f>
        <v>0</v>
      </c>
      <c r="K171" s="239">
        <f t="shared" si="56"/>
        <v>0</v>
      </c>
      <c r="L171" s="239">
        <f t="shared" si="56"/>
        <v>0</v>
      </c>
      <c r="M171" s="239">
        <f t="shared" si="56"/>
        <v>0</v>
      </c>
      <c r="N171" s="239">
        <f t="shared" si="56"/>
        <v>0</v>
      </c>
      <c r="O171" s="239">
        <f t="shared" si="56"/>
        <v>0</v>
      </c>
      <c r="P171" s="239">
        <f t="shared" si="56"/>
        <v>0</v>
      </c>
      <c r="Q171" s="239">
        <f t="shared" si="56"/>
        <v>0</v>
      </c>
      <c r="R171" s="239">
        <f t="shared" si="56"/>
        <v>0</v>
      </c>
      <c r="S171" s="239">
        <f t="shared" si="56"/>
        <v>0</v>
      </c>
      <c r="T171" s="239">
        <f t="shared" si="56"/>
        <v>0</v>
      </c>
      <c r="U171" s="239">
        <f t="shared" si="56"/>
        <v>0</v>
      </c>
      <c r="V171" s="239">
        <f t="shared" si="56"/>
        <v>0</v>
      </c>
      <c r="W171" s="239">
        <f t="shared" si="56"/>
        <v>0</v>
      </c>
      <c r="X171" s="239">
        <f t="shared" si="56"/>
        <v>0</v>
      </c>
      <c r="Y171" s="657"/>
      <c r="Z171" s="658"/>
      <c r="AA171" s="658"/>
      <c r="AB171" s="658"/>
      <c r="AC171" s="658"/>
      <c r="AD171" s="659"/>
      <c r="AE171" s="61"/>
    </row>
    <row r="172" spans="2:31" s="3" customFormat="1" ht="18" customHeight="1" x14ac:dyDescent="0.3">
      <c r="B172" s="60"/>
      <c r="C172" s="741"/>
      <c r="D172" s="728" t="str" cm="1">
        <f t="array" ref="D172">IFERROR(IF(INDEX(BaseSafra!E:E,MATCH(Safra!F$159,BaseSafra!E:E, 0)+ROW(A11))&lt;&gt;"",IF(INDEX(BaseSafra!E:E,MATCH(Safra!F$159,BaseSafra!E:E, 0)+ROW(A11))&lt;&gt;Safra!F$159,INDEX(BaseSafra!E:E,MATCH(Safra!F$159, BaseSafra!E:E, 0)+ROW(A11)),""),""),"")</f>
        <v>MARGEM BRUTA (%)</v>
      </c>
      <c r="E172" s="729"/>
      <c r="F172" s="729"/>
      <c r="G172" s="729"/>
      <c r="H172" s="729"/>
      <c r="I172" s="730"/>
      <c r="J172" s="239">
        <f t="shared" ref="J172:X172" si="57">IFERROR(J171/J169,0)</f>
        <v>0</v>
      </c>
      <c r="K172" s="239">
        <f t="shared" si="57"/>
        <v>0</v>
      </c>
      <c r="L172" s="239">
        <f t="shared" si="57"/>
        <v>0</v>
      </c>
      <c r="M172" s="239">
        <f t="shared" si="57"/>
        <v>0</v>
      </c>
      <c r="N172" s="239">
        <f t="shared" si="57"/>
        <v>0</v>
      </c>
      <c r="O172" s="239">
        <f t="shared" si="57"/>
        <v>0</v>
      </c>
      <c r="P172" s="239">
        <f t="shared" si="57"/>
        <v>0</v>
      </c>
      <c r="Q172" s="239">
        <f t="shared" si="57"/>
        <v>0</v>
      </c>
      <c r="R172" s="239">
        <f t="shared" si="57"/>
        <v>0</v>
      </c>
      <c r="S172" s="239">
        <f t="shared" si="57"/>
        <v>0</v>
      </c>
      <c r="T172" s="239">
        <f t="shared" si="57"/>
        <v>0</v>
      </c>
      <c r="U172" s="239">
        <f t="shared" si="57"/>
        <v>0</v>
      </c>
      <c r="V172" s="239">
        <f t="shared" si="57"/>
        <v>0</v>
      </c>
      <c r="W172" s="239">
        <f t="shared" si="57"/>
        <v>0</v>
      </c>
      <c r="X172" s="239">
        <f t="shared" si="57"/>
        <v>0</v>
      </c>
      <c r="Y172" s="657"/>
      <c r="Z172" s="658"/>
      <c r="AA172" s="658"/>
      <c r="AB172" s="658"/>
      <c r="AC172" s="658"/>
      <c r="AD172" s="659"/>
      <c r="AE172" s="61"/>
    </row>
    <row r="173" spans="2:31" s="3" customFormat="1" ht="18" customHeight="1" x14ac:dyDescent="0.3">
      <c r="B173" s="60"/>
      <c r="C173" s="741"/>
      <c r="D173" s="728" t="str" cm="1">
        <f t="array" ref="D173">IFERROR(IF(INDEX(BaseSafra!E:E,MATCH(Safra!F$159,BaseSafra!E:E, 0)+ROW(A12))&lt;&gt;"",IF(INDEX(BaseSafra!E:E,MATCH(Safra!F$159,BaseSafra!E:E, 0)+ROW(A12))&lt;&gt;Safra!F$159,INDEX(BaseSafra!E:E,MATCH(Safra!F$159, BaseSafra!E:E, 0)+ROW(A12)),""),""),"")</f>
        <v/>
      </c>
      <c r="E173" s="729"/>
      <c r="F173" s="729"/>
      <c r="G173" s="729"/>
      <c r="H173" s="729"/>
      <c r="I173" s="730"/>
      <c r="J173" s="229"/>
      <c r="K173" s="229"/>
      <c r="L173" s="229"/>
      <c r="M173" s="279"/>
      <c r="N173" s="279"/>
      <c r="O173" s="279"/>
      <c r="P173" s="279"/>
      <c r="Q173" s="279"/>
      <c r="R173" s="279"/>
      <c r="S173" s="279"/>
      <c r="T173" s="279"/>
      <c r="U173" s="279"/>
      <c r="V173" s="279"/>
      <c r="W173" s="279"/>
      <c r="X173" s="279"/>
      <c r="Y173" s="657"/>
      <c r="Z173" s="658"/>
      <c r="AA173" s="658"/>
      <c r="AB173" s="658"/>
      <c r="AC173" s="658"/>
      <c r="AD173" s="659"/>
      <c r="AE173" s="61"/>
    </row>
    <row r="174" spans="2:31" s="3" customFormat="1" ht="18" customHeight="1" x14ac:dyDescent="0.3">
      <c r="B174" s="60"/>
      <c r="C174" s="741"/>
      <c r="D174" s="728" t="str" cm="1">
        <f t="array" ref="D174">IFERROR(IF(INDEX(BaseSafra!E:E,MATCH(Safra!F$159,BaseSafra!E:E, 0)+ROW(A13))&lt;&gt;"",IF(INDEX(BaseSafra!E:E,MATCH(Safra!F$159,BaseSafra!E:E, 0)+ROW(A13))&lt;&gt;Safra!F$159,INDEX(BaseSafra!E:E,MATCH(Safra!F$159, BaseSafra!E:E, 0)+ROW(A13)),""),""),"")</f>
        <v/>
      </c>
      <c r="E174" s="729"/>
      <c r="F174" s="729"/>
      <c r="G174" s="729"/>
      <c r="H174" s="729"/>
      <c r="I174" s="730"/>
      <c r="J174" s="229"/>
      <c r="K174" s="229"/>
      <c r="L174" s="229"/>
      <c r="M174" s="279"/>
      <c r="N174" s="279"/>
      <c r="O174" s="279"/>
      <c r="P174" s="279"/>
      <c r="Q174" s="279"/>
      <c r="R174" s="279"/>
      <c r="S174" s="279"/>
      <c r="T174" s="279"/>
      <c r="U174" s="279"/>
      <c r="V174" s="279"/>
      <c r="W174" s="279"/>
      <c r="X174" s="279"/>
      <c r="Y174" s="657"/>
      <c r="Z174" s="658"/>
      <c r="AA174" s="658"/>
      <c r="AB174" s="658"/>
      <c r="AC174" s="658"/>
      <c r="AD174" s="659"/>
      <c r="AE174" s="61"/>
    </row>
    <row r="175" spans="2:31" s="3" customFormat="1" ht="18" customHeight="1" x14ac:dyDescent="0.3">
      <c r="B175" s="60"/>
      <c r="C175" s="741"/>
      <c r="D175" s="728" t="str" cm="1">
        <f t="array" ref="D175">IFERROR(IF(INDEX(BaseSafra!E:E,MATCH(Safra!F$159,BaseSafra!E:E, 0)+ROW(A14))&lt;&gt;"",IF(INDEX(BaseSafra!E:E,MATCH(Safra!F$159,BaseSafra!E:E, 0)+ROW(A14))&lt;&gt;Safra!F$159,INDEX(BaseSafra!E:E,MATCH(Safra!F$159, BaseSafra!E:E, 0)+ROW(A14)),""),""),"")</f>
        <v/>
      </c>
      <c r="E175" s="729"/>
      <c r="F175" s="729"/>
      <c r="G175" s="729"/>
      <c r="H175" s="729"/>
      <c r="I175" s="730"/>
      <c r="J175" s="229"/>
      <c r="K175" s="229"/>
      <c r="L175" s="229"/>
      <c r="M175" s="279"/>
      <c r="N175" s="279"/>
      <c r="O175" s="279"/>
      <c r="P175" s="279"/>
      <c r="Q175" s="279"/>
      <c r="R175" s="279"/>
      <c r="S175" s="279"/>
      <c r="T175" s="279"/>
      <c r="U175" s="279"/>
      <c r="V175" s="279"/>
      <c r="W175" s="279"/>
      <c r="X175" s="279"/>
      <c r="Y175" s="657"/>
      <c r="Z175" s="658"/>
      <c r="AA175" s="658"/>
      <c r="AB175" s="658"/>
      <c r="AC175" s="658"/>
      <c r="AD175" s="659"/>
      <c r="AE175" s="61"/>
    </row>
    <row r="176" spans="2:31" s="3" customFormat="1" ht="18" customHeight="1" x14ac:dyDescent="0.3">
      <c r="B176" s="60"/>
      <c r="C176" s="741"/>
      <c r="D176" s="728" t="str" cm="1">
        <f t="array" ref="D176">IFERROR(IF(INDEX(BaseSafra!E:E,MATCH(Safra!F$159,BaseSafra!E:E, 0)+ROW(A15))&lt;&gt;"",IF(INDEX(BaseSafra!E:E,MATCH(Safra!F$159,BaseSafra!E:E, 0)+ROW(A15))&lt;&gt;Safra!F$159,INDEX(BaseSafra!E:E,MATCH(Safra!F$159, BaseSafra!E:E, 0)+ROW(A15)),""),""),"")</f>
        <v/>
      </c>
      <c r="E176" s="729"/>
      <c r="F176" s="729"/>
      <c r="G176" s="729"/>
      <c r="H176" s="729"/>
      <c r="I176" s="730"/>
      <c r="J176" s="229"/>
      <c r="K176" s="229"/>
      <c r="L176" s="229"/>
      <c r="M176" s="279"/>
      <c r="N176" s="279"/>
      <c r="O176" s="279"/>
      <c r="P176" s="279"/>
      <c r="Q176" s="279"/>
      <c r="R176" s="279"/>
      <c r="S176" s="279"/>
      <c r="T176" s="279"/>
      <c r="U176" s="279"/>
      <c r="V176" s="279"/>
      <c r="W176" s="279"/>
      <c r="X176" s="279"/>
      <c r="Y176" s="657"/>
      <c r="Z176" s="658"/>
      <c r="AA176" s="658"/>
      <c r="AB176" s="658"/>
      <c r="AC176" s="658"/>
      <c r="AD176" s="659"/>
      <c r="AE176" s="61"/>
    </row>
    <row r="177" spans="2:31" s="3" customFormat="1" ht="18" customHeight="1" x14ac:dyDescent="0.3">
      <c r="B177" s="60"/>
      <c r="C177" s="741"/>
      <c r="D177" s="728" t="str" cm="1">
        <f t="array" ref="D177">IFERROR(IF(INDEX(BaseSafra!E:E,MATCH(Safra!F$159,BaseSafra!E:E, 0)+ROW(A16))&lt;&gt;"",IF(INDEX(BaseSafra!E:E,MATCH(Safra!F$159,BaseSafra!E:E, 0)+ROW(A16))&lt;&gt;Safra!F$159,INDEX(BaseSafra!E:E,MATCH(Safra!F$159, BaseSafra!E:E, 0)+ROW(A16)),""),""),"")</f>
        <v/>
      </c>
      <c r="E177" s="729"/>
      <c r="F177" s="729"/>
      <c r="G177" s="729"/>
      <c r="H177" s="729"/>
      <c r="I177" s="730"/>
      <c r="J177" s="229"/>
      <c r="K177" s="229"/>
      <c r="L177" s="229"/>
      <c r="M177" s="279"/>
      <c r="N177" s="279"/>
      <c r="O177" s="279"/>
      <c r="P177" s="279"/>
      <c r="Q177" s="279"/>
      <c r="R177" s="279"/>
      <c r="S177" s="279"/>
      <c r="T177" s="279"/>
      <c r="U177" s="279"/>
      <c r="V177" s="279"/>
      <c r="W177" s="279"/>
      <c r="X177" s="279"/>
      <c r="Y177" s="657"/>
      <c r="Z177" s="658"/>
      <c r="AA177" s="658"/>
      <c r="AB177" s="658"/>
      <c r="AC177" s="658"/>
      <c r="AD177" s="659"/>
      <c r="AE177" s="61"/>
    </row>
    <row r="178" spans="2:31" s="3" customFormat="1" ht="18" customHeight="1" x14ac:dyDescent="0.3">
      <c r="B178" s="60"/>
      <c r="C178" s="741"/>
      <c r="D178" s="728" t="str" cm="1">
        <f t="array" ref="D178">IFERROR(IF(INDEX(BaseSafra!E:E,MATCH(Safra!F$159,BaseSafra!E:E, 0)+ROW(A17))&lt;&gt;"",IF(INDEX(BaseSafra!E:E,MATCH(Safra!F$159,BaseSafra!E:E, 0)+ROW(A17))&lt;&gt;Safra!F$159,INDEX(BaseSafra!E:E,MATCH(Safra!F$159, BaseSafra!E:E, 0)+ROW(A17)),""),""),"")</f>
        <v/>
      </c>
      <c r="E178" s="729"/>
      <c r="F178" s="729"/>
      <c r="G178" s="729"/>
      <c r="H178" s="729"/>
      <c r="I178" s="730"/>
      <c r="J178" s="229"/>
      <c r="K178" s="229"/>
      <c r="L178" s="229"/>
      <c r="M178" s="280"/>
      <c r="N178" s="280"/>
      <c r="O178" s="280"/>
      <c r="P178" s="280"/>
      <c r="Q178" s="280"/>
      <c r="R178" s="280"/>
      <c r="S178" s="280"/>
      <c r="T178" s="280"/>
      <c r="U178" s="280"/>
      <c r="V178" s="280"/>
      <c r="W178" s="280"/>
      <c r="X178" s="280"/>
      <c r="Y178" s="657"/>
      <c r="Z178" s="658"/>
      <c r="AA178" s="658"/>
      <c r="AB178" s="658"/>
      <c r="AC178" s="658"/>
      <c r="AD178" s="659"/>
      <c r="AE178" s="61"/>
    </row>
    <row r="179" spans="2:31" s="3" customFormat="1" ht="18" customHeight="1" x14ac:dyDescent="0.3">
      <c r="B179" s="60"/>
      <c r="C179" s="741"/>
      <c r="D179" s="728" t="str" cm="1">
        <f t="array" ref="D179">IFERROR(IF(INDEX(BaseSafra!E:E,MATCH(Safra!F$159,BaseSafra!E:E, 0)+ROW(A18))&lt;&gt;"",IF(INDEX(BaseSafra!E:E,MATCH(Safra!F$159,BaseSafra!E:E, 0)+ROW(A18))&lt;&gt;Safra!F$159,INDEX(BaseSafra!E:E,MATCH(Safra!F$159, BaseSafra!E:E, 0)+ROW(A18)),""),""),"")</f>
        <v/>
      </c>
      <c r="E179" s="729"/>
      <c r="F179" s="729"/>
      <c r="G179" s="729"/>
      <c r="H179" s="729"/>
      <c r="I179" s="730"/>
      <c r="J179" s="229"/>
      <c r="K179" s="229"/>
      <c r="L179" s="229"/>
      <c r="M179" s="280"/>
      <c r="N179" s="280"/>
      <c r="O179" s="280"/>
      <c r="P179" s="280"/>
      <c r="Q179" s="280"/>
      <c r="R179" s="280"/>
      <c r="S179" s="280"/>
      <c r="T179" s="280"/>
      <c r="U179" s="280"/>
      <c r="V179" s="280"/>
      <c r="W179" s="280"/>
      <c r="X179" s="280"/>
      <c r="Y179" s="657"/>
      <c r="Z179" s="658"/>
      <c r="AA179" s="658"/>
      <c r="AB179" s="658"/>
      <c r="AC179" s="658"/>
      <c r="AD179" s="659"/>
      <c r="AE179" s="61"/>
    </row>
    <row r="180" spans="2:31" s="3" customFormat="1" ht="18" customHeight="1" x14ac:dyDescent="0.3">
      <c r="B180" s="60"/>
      <c r="C180" s="741"/>
      <c r="D180" s="728" t="str" cm="1">
        <f t="array" ref="D180">IFERROR(IF(INDEX(BaseSafra!E:E,MATCH(Safra!F$159,BaseSafra!E:E, 0)+ROW(A19))&lt;&gt;"",IF(INDEX(BaseSafra!E:E,MATCH(Safra!F$159,BaseSafra!E:E, 0)+ROW(A19))&lt;&gt;Safra!F$159,INDEX(BaseSafra!E:E,MATCH(Safra!F$159, BaseSafra!E:E, 0)+ROW(A19)),""),""),"")</f>
        <v/>
      </c>
      <c r="E180" s="729"/>
      <c r="F180" s="729"/>
      <c r="G180" s="729"/>
      <c r="H180" s="729"/>
      <c r="I180" s="730"/>
      <c r="J180" s="229"/>
      <c r="K180" s="229"/>
      <c r="L180" s="229"/>
      <c r="M180" s="280"/>
      <c r="N180" s="280"/>
      <c r="O180" s="280"/>
      <c r="P180" s="280"/>
      <c r="Q180" s="280"/>
      <c r="R180" s="280"/>
      <c r="S180" s="280"/>
      <c r="T180" s="280"/>
      <c r="U180" s="280"/>
      <c r="V180" s="280"/>
      <c r="W180" s="280"/>
      <c r="X180" s="280"/>
      <c r="Y180" s="657"/>
      <c r="Z180" s="658"/>
      <c r="AA180" s="658"/>
      <c r="AB180" s="658"/>
      <c r="AC180" s="658"/>
      <c r="AD180" s="659"/>
      <c r="AE180" s="61"/>
    </row>
    <row r="181" spans="2:31" s="3" customFormat="1" ht="18" customHeight="1" x14ac:dyDescent="0.3">
      <c r="B181" s="60"/>
      <c r="C181" s="741"/>
      <c r="D181" s="728" t="str" cm="1">
        <f t="array" ref="D181">IFERROR(IF(INDEX(BaseSafra!E:E,MATCH(Safra!F$159,BaseSafra!E:E, 0)+ROW(A20))&lt;&gt;"",IF(INDEX(BaseSafra!E:E,MATCH(Safra!F$159,BaseSafra!E:E, 0)+ROW(A20))&lt;&gt;Safra!F$159,INDEX(BaseSafra!E:E,MATCH(Safra!F$159, BaseSafra!E:E, 0)+ROW(A20)),""),""),"")</f>
        <v/>
      </c>
      <c r="E181" s="729"/>
      <c r="F181" s="729"/>
      <c r="G181" s="729"/>
      <c r="H181" s="729"/>
      <c r="I181" s="730"/>
      <c r="J181" s="229"/>
      <c r="K181" s="229"/>
      <c r="L181" s="229"/>
      <c r="M181" s="280"/>
      <c r="N181" s="280"/>
      <c r="O181" s="280"/>
      <c r="P181" s="280"/>
      <c r="Q181" s="280"/>
      <c r="R181" s="280"/>
      <c r="S181" s="280"/>
      <c r="T181" s="280"/>
      <c r="U181" s="280"/>
      <c r="V181" s="280"/>
      <c r="W181" s="280"/>
      <c r="X181" s="280"/>
      <c r="Y181" s="657"/>
      <c r="Z181" s="658"/>
      <c r="AA181" s="658"/>
      <c r="AB181" s="658"/>
      <c r="AC181" s="658"/>
      <c r="AD181" s="659"/>
      <c r="AE181" s="61"/>
    </row>
    <row r="182" spans="2:31" s="3" customFormat="1" ht="18" customHeight="1" x14ac:dyDescent="0.3">
      <c r="B182" s="60"/>
      <c r="C182" s="742"/>
      <c r="D182" s="728" t="str" cm="1">
        <f t="array" ref="D182">IFERROR(IF(INDEX(BaseSafra!E:E,MATCH(Safra!F$159,BaseSafra!E:E, 0)+ROW(A21))&lt;&gt;"",IF(INDEX(BaseSafra!E:E,MATCH(Safra!F$159,BaseSafra!E:E, 0)+ROW(A21))&lt;&gt;Safra!F$159,INDEX(BaseSafra!E:E,MATCH(Safra!F$159, BaseSafra!E:E, 0)+ROW(A21)),""),""),"")</f>
        <v/>
      </c>
      <c r="E182" s="729"/>
      <c r="F182" s="729"/>
      <c r="G182" s="729"/>
      <c r="H182" s="729"/>
      <c r="I182" s="730"/>
      <c r="J182" s="240"/>
      <c r="K182" s="240"/>
      <c r="L182" s="240"/>
      <c r="M182" s="281"/>
      <c r="N182" s="281"/>
      <c r="O182" s="281"/>
      <c r="P182" s="281"/>
      <c r="Q182" s="281"/>
      <c r="R182" s="281"/>
      <c r="S182" s="281"/>
      <c r="T182" s="281"/>
      <c r="U182" s="281"/>
      <c r="V182" s="281"/>
      <c r="W182" s="281"/>
      <c r="X182" s="281"/>
      <c r="Y182" s="660"/>
      <c r="Z182" s="661"/>
      <c r="AA182" s="661"/>
      <c r="AB182" s="661"/>
      <c r="AC182" s="661"/>
      <c r="AD182" s="662"/>
      <c r="AE182" s="61"/>
    </row>
    <row r="183" spans="2:31" ht="18" customHeight="1" x14ac:dyDescent="0.3">
      <c r="B183" s="22"/>
      <c r="D183" s="31"/>
      <c r="E183" s="31"/>
      <c r="F183" s="31"/>
      <c r="G183" s="31"/>
      <c r="H183" s="31"/>
      <c r="I183" s="31"/>
      <c r="J183" s="31"/>
      <c r="K183" s="31"/>
      <c r="L183" s="31"/>
      <c r="M183" s="31"/>
      <c r="N183" s="31"/>
      <c r="O183" s="31"/>
      <c r="P183" s="31"/>
      <c r="Q183" s="31"/>
      <c r="R183" s="31"/>
      <c r="S183" s="31"/>
      <c r="T183" s="31"/>
      <c r="U183" s="31"/>
      <c r="V183" s="31"/>
      <c r="W183" s="31"/>
      <c r="X183" s="31"/>
      <c r="Y183" s="31"/>
      <c r="Z183" s="31"/>
      <c r="AA183" s="31"/>
      <c r="AB183" s="31"/>
      <c r="AC183" s="31"/>
      <c r="AD183" s="31"/>
      <c r="AE183" s="21"/>
    </row>
    <row r="184" spans="2:31" s="3" customFormat="1" ht="19.8" customHeight="1" x14ac:dyDescent="0.3">
      <c r="B184" s="60"/>
      <c r="C184" s="740">
        <v>7</v>
      </c>
      <c r="D184" s="743" t="s">
        <v>48</v>
      </c>
      <c r="E184" s="664"/>
      <c r="F184" s="743" t="s">
        <v>45</v>
      </c>
      <c r="G184" s="743"/>
      <c r="H184" s="743"/>
      <c r="I184" s="277"/>
      <c r="J184" s="744" t="s">
        <v>286</v>
      </c>
      <c r="K184" s="745"/>
      <c r="L184" s="745"/>
      <c r="M184" s="745"/>
      <c r="N184" s="745"/>
      <c r="O184" s="745"/>
      <c r="P184" s="745"/>
      <c r="Q184" s="745"/>
      <c r="R184" s="745"/>
      <c r="S184" s="745"/>
      <c r="T184" s="745"/>
      <c r="U184" s="745"/>
      <c r="V184" s="745"/>
      <c r="W184" s="745"/>
      <c r="X184" s="746"/>
      <c r="Y184" s="744" t="s">
        <v>47</v>
      </c>
      <c r="Z184" s="745"/>
      <c r="AA184" s="745"/>
      <c r="AB184" s="745"/>
      <c r="AC184" s="745"/>
      <c r="AD184" s="746"/>
      <c r="AE184" s="61"/>
    </row>
    <row r="185" spans="2:31" s="3" customFormat="1" ht="19.8" customHeight="1" x14ac:dyDescent="0.3">
      <c r="B185" s="60"/>
      <c r="C185" s="741"/>
      <c r="D185" s="666"/>
      <c r="E185" s="667"/>
      <c r="F185" s="743"/>
      <c r="G185" s="743"/>
      <c r="H185" s="743"/>
      <c r="I185" s="278"/>
      <c r="J185" s="747" t="str">
        <f>IF(MONTH($D$15)&gt;=10,(YEAR($D$15)-2)&amp;"/"&amp;(YEAR($D$15)-1),(YEAR($D$15)-3)&amp;"/"&amp;(YEAR($D$15)-2))</f>
        <v>2022/2023</v>
      </c>
      <c r="K185" s="747"/>
      <c r="L185" s="747"/>
      <c r="M185" s="747" t="str">
        <f>IF(MONTH($D$15)&gt;=10,(YEAR($D$15)-1)&amp;"/"&amp;YEAR($D$15),(YEAR($D$15)-2)&amp;"/"&amp;(YEAR($D$15)-1))</f>
        <v>2023/2024</v>
      </c>
      <c r="N185" s="747"/>
      <c r="O185" s="747"/>
      <c r="P185" s="747" t="str">
        <f>IF(MONTH($D$15)&gt;=10,YEAR($D$15)&amp;"/"&amp;YEAR($D$15)+1,YEAR($D$15)-1&amp;"/"&amp;YEAR($D$15))</f>
        <v>2024/2025</v>
      </c>
      <c r="Q185" s="747"/>
      <c r="R185" s="747"/>
      <c r="S185" s="747" t="str">
        <f>IF(MONTH($D$15)&gt;=10,(YEAR($D$15)+1)&amp;"/"&amp;(YEAR($D$15)+2),YEAR($D$15)&amp;"/"&amp;(YEAR($D$15)+1))</f>
        <v>2025/2026</v>
      </c>
      <c r="T185" s="747"/>
      <c r="U185" s="747"/>
      <c r="V185" s="747" t="str">
        <f>IF(MONTH($D$15)&gt;=10,(YEAR($D$15)+2)&amp;"/"&amp;(YEAR($D$15)+3),(YEAR($D$15)+1)&amp;"/"&amp;(YEAR($D$15)+2))</f>
        <v>2026/2027</v>
      </c>
      <c r="W185" s="747"/>
      <c r="X185" s="747"/>
      <c r="Y185" s="117"/>
      <c r="Z185" s="115"/>
      <c r="AA185" s="115"/>
      <c r="AB185" s="115"/>
      <c r="AC185" s="115"/>
      <c r="AD185" s="116"/>
      <c r="AE185" s="61"/>
    </row>
    <row r="186" spans="2:31" s="3" customFormat="1" ht="18" customHeight="1" x14ac:dyDescent="0.3">
      <c r="B186" s="60"/>
      <c r="C186" s="741"/>
      <c r="D186" s="748" t="s">
        <v>30</v>
      </c>
      <c r="E186" s="749"/>
      <c r="F186" s="749"/>
      <c r="G186" s="749"/>
      <c r="H186" s="749"/>
      <c r="I186" s="750"/>
      <c r="J186" s="32" t="s">
        <v>287</v>
      </c>
      <c r="K186" s="110" t="s">
        <v>288</v>
      </c>
      <c r="L186" s="35" t="s">
        <v>289</v>
      </c>
      <c r="M186" s="32" t="s">
        <v>287</v>
      </c>
      <c r="N186" s="110" t="s">
        <v>288</v>
      </c>
      <c r="O186" s="35" t="s">
        <v>289</v>
      </c>
      <c r="P186" s="32" t="s">
        <v>287</v>
      </c>
      <c r="Q186" s="110" t="s">
        <v>288</v>
      </c>
      <c r="R186" s="35" t="s">
        <v>289</v>
      </c>
      <c r="S186" s="32" t="s">
        <v>287</v>
      </c>
      <c r="T186" s="110" t="s">
        <v>288</v>
      </c>
      <c r="U186" s="35" t="s">
        <v>289</v>
      </c>
      <c r="V186" s="32" t="s">
        <v>287</v>
      </c>
      <c r="W186" s="110" t="s">
        <v>288</v>
      </c>
      <c r="X186" s="35" t="s">
        <v>289</v>
      </c>
      <c r="Y186" s="657"/>
      <c r="Z186" s="658"/>
      <c r="AA186" s="658"/>
      <c r="AB186" s="658"/>
      <c r="AC186" s="658"/>
      <c r="AD186" s="659"/>
      <c r="AE186" s="61"/>
    </row>
    <row r="187" spans="2:31" s="3" customFormat="1" ht="18" customHeight="1" x14ac:dyDescent="0.3">
      <c r="B187" s="60"/>
      <c r="C187" s="741"/>
      <c r="D187" s="728" t="str" cm="1">
        <f t="array" ref="D187">IFERROR(IF(INDEX(BaseSafra!E:E,MATCH(Safra!F$184,BaseSafra!E:E, 0)+ROW(A1))&lt;&gt;"",IF(INDEX(BaseSafra!E:E,MATCH(Safra!F$184,BaseSafra!E:E, 0)+ROW(A1))&lt;&gt;Safra!F$184,INDEX(BaseSafra!E:E,MATCH(Safra!F$184, BaseSafra!E:E, 0)+ROW(A1)),""),""),"")</f>
        <v>Área Plantada (ha)</v>
      </c>
      <c r="E187" s="729"/>
      <c r="F187" s="729"/>
      <c r="G187" s="729"/>
      <c r="H187" s="729"/>
      <c r="I187" s="730"/>
      <c r="J187" s="220">
        <f t="shared" ref="J187:X187" si="58">SUM(J188:J189)</f>
        <v>0</v>
      </c>
      <c r="K187" s="220">
        <f t="shared" si="58"/>
        <v>0</v>
      </c>
      <c r="L187" s="220">
        <f t="shared" si="58"/>
        <v>0</v>
      </c>
      <c r="M187" s="220">
        <f t="shared" si="58"/>
        <v>0</v>
      </c>
      <c r="N187" s="220">
        <f t="shared" si="58"/>
        <v>0</v>
      </c>
      <c r="O187" s="220">
        <f t="shared" si="58"/>
        <v>0</v>
      </c>
      <c r="P187" s="220">
        <f t="shared" si="58"/>
        <v>0</v>
      </c>
      <c r="Q187" s="220">
        <f t="shared" si="58"/>
        <v>0</v>
      </c>
      <c r="R187" s="220">
        <f t="shared" si="58"/>
        <v>0</v>
      </c>
      <c r="S187" s="220">
        <f t="shared" si="58"/>
        <v>0</v>
      </c>
      <c r="T187" s="220">
        <f t="shared" si="58"/>
        <v>0</v>
      </c>
      <c r="U187" s="220">
        <f t="shared" si="58"/>
        <v>0</v>
      </c>
      <c r="V187" s="220">
        <f t="shared" si="58"/>
        <v>0</v>
      </c>
      <c r="W187" s="220">
        <f t="shared" si="58"/>
        <v>0</v>
      </c>
      <c r="X187" s="220">
        <f t="shared" si="58"/>
        <v>0</v>
      </c>
      <c r="Y187" s="657"/>
      <c r="Z187" s="658"/>
      <c r="AA187" s="658"/>
      <c r="AB187" s="658"/>
      <c r="AC187" s="658"/>
      <c r="AD187" s="659"/>
      <c r="AE187" s="61"/>
    </row>
    <row r="188" spans="2:31" s="3" customFormat="1" ht="18" customHeight="1" x14ac:dyDescent="0.3">
      <c r="B188" s="60"/>
      <c r="C188" s="741"/>
      <c r="D188" s="728" t="str" cm="1">
        <f t="array" ref="D188">IFERROR(IF(INDEX(BaseSafra!E:E,MATCH(Safra!F$184,BaseSafra!E:E, 0)+ROW(A2))&lt;&gt;"",IF(INDEX(BaseSafra!E:E,MATCH(Safra!F$184,BaseSafra!E:E, 0)+ROW(A2))&lt;&gt;Safra!F$184,INDEX(BaseSafra!E:E,MATCH(Safra!F$184, BaseSafra!E:E, 0)+ROW(A2)),""),""),"")</f>
        <v>Própria (ha)</v>
      </c>
      <c r="E188" s="729"/>
      <c r="F188" s="729"/>
      <c r="G188" s="729"/>
      <c r="H188" s="729"/>
      <c r="I188" s="730"/>
      <c r="J188" s="229"/>
      <c r="K188" s="229"/>
      <c r="L188" s="229"/>
      <c r="M188" s="229"/>
      <c r="N188" s="229"/>
      <c r="O188" s="229"/>
      <c r="P188" s="229"/>
      <c r="Q188" s="229"/>
      <c r="R188" s="229"/>
      <c r="S188" s="229"/>
      <c r="T188" s="229"/>
      <c r="U188" s="229"/>
      <c r="V188" s="229"/>
      <c r="W188" s="229"/>
      <c r="X188" s="229"/>
      <c r="Y188" s="657"/>
      <c r="Z188" s="658"/>
      <c r="AA188" s="658"/>
      <c r="AB188" s="658"/>
      <c r="AC188" s="658"/>
      <c r="AD188" s="659"/>
      <c r="AE188" s="61"/>
    </row>
    <row r="189" spans="2:31" s="3" customFormat="1" ht="18" customHeight="1" x14ac:dyDescent="0.3">
      <c r="B189" s="60"/>
      <c r="C189" s="741"/>
      <c r="D189" s="728" t="str" cm="1">
        <f t="array" ref="D189">IFERROR(IF(INDEX(BaseSafra!E:E,MATCH(Safra!F$184,BaseSafra!E:E, 0)+ROW(A3))&lt;&gt;"",IF(INDEX(BaseSafra!E:E,MATCH(Safra!F$184,BaseSafra!E:E, 0)+ROW(A3))&lt;&gt;Safra!F$184,INDEX(BaseSafra!E:E,MATCH(Safra!F$184, BaseSafra!E:E, 0)+ROW(A3)),""),""),"")</f>
        <v>Arrendada (ha)</v>
      </c>
      <c r="E189" s="729"/>
      <c r="F189" s="729"/>
      <c r="G189" s="729"/>
      <c r="H189" s="729"/>
      <c r="I189" s="730"/>
      <c r="J189" s="229"/>
      <c r="K189" s="229"/>
      <c r="L189" s="229"/>
      <c r="M189" s="229"/>
      <c r="N189" s="229"/>
      <c r="O189" s="229"/>
      <c r="P189" s="229"/>
      <c r="Q189" s="229"/>
      <c r="R189" s="229"/>
      <c r="S189" s="229"/>
      <c r="T189" s="229"/>
      <c r="U189" s="229"/>
      <c r="V189" s="229"/>
      <c r="W189" s="229"/>
      <c r="X189" s="229"/>
      <c r="Y189" s="657"/>
      <c r="Z189" s="658"/>
      <c r="AA189" s="658"/>
      <c r="AB189" s="658"/>
      <c r="AC189" s="658"/>
      <c r="AD189" s="659"/>
      <c r="AE189" s="61"/>
    </row>
    <row r="190" spans="2:31" s="3" customFormat="1" ht="18" customHeight="1" x14ac:dyDescent="0.3">
      <c r="B190" s="60"/>
      <c r="C190" s="741"/>
      <c r="D190" s="728" t="str" cm="1">
        <f t="array" ref="D190">IFERROR(IF(INDEX(BaseSafra!E:E,MATCH(Safra!F$184,BaseSafra!E:E, 0)+ROW(A4))&lt;&gt;"",IF(INDEX(BaseSafra!E:E,MATCH(Safra!F$184,BaseSafra!E:E, 0)+ROW(A4))&lt;&gt;Safra!F$184,INDEX(BaseSafra!E:E,MATCH(Safra!F$184, BaseSafra!E:E, 0)+ROW(A4)),""),""),"")</f>
        <v>Rendimento (sc/ha)</v>
      </c>
      <c r="E190" s="729"/>
      <c r="F190" s="729"/>
      <c r="G190" s="729"/>
      <c r="H190" s="729"/>
      <c r="I190" s="730"/>
      <c r="J190" s="229"/>
      <c r="K190" s="229"/>
      <c r="L190" s="229"/>
      <c r="M190" s="229"/>
      <c r="N190" s="229"/>
      <c r="O190" s="229"/>
      <c r="P190" s="229"/>
      <c r="Q190" s="229"/>
      <c r="R190" s="229"/>
      <c r="S190" s="229"/>
      <c r="T190" s="229"/>
      <c r="U190" s="229"/>
      <c r="V190" s="229"/>
      <c r="W190" s="229"/>
      <c r="X190" s="229"/>
      <c r="Y190" s="657"/>
      <c r="Z190" s="658"/>
      <c r="AA190" s="658"/>
      <c r="AB190" s="658"/>
      <c r="AC190" s="658"/>
      <c r="AD190" s="659"/>
      <c r="AE190" s="61"/>
    </row>
    <row r="191" spans="2:31" s="3" customFormat="1" ht="18" customHeight="1" x14ac:dyDescent="0.3">
      <c r="B191" s="60"/>
      <c r="C191" s="741"/>
      <c r="D191" s="728" t="str" cm="1">
        <f t="array" ref="D191">IFERROR(IF(INDEX(BaseSafra!E:E,MATCH(Safra!F$184,BaseSafra!E:E, 0)+ROW(A5))&lt;&gt;"",IF(INDEX(BaseSafra!E:E,MATCH(Safra!F$184,BaseSafra!E:E, 0)+ROW(A5))&lt;&gt;Safra!F$184,INDEX(BaseSafra!E:E,MATCH(Safra!F$184, BaseSafra!E:E, 0)+ROW(A5)),""),""),"")</f>
        <v>Produção (sc)</v>
      </c>
      <c r="E191" s="729"/>
      <c r="F191" s="729"/>
      <c r="G191" s="729"/>
      <c r="H191" s="729"/>
      <c r="I191" s="730"/>
      <c r="J191" s="229">
        <f t="shared" ref="J191:X191" si="59">J190*J187</f>
        <v>0</v>
      </c>
      <c r="K191" s="229">
        <f t="shared" si="59"/>
        <v>0</v>
      </c>
      <c r="L191" s="229">
        <f t="shared" si="59"/>
        <v>0</v>
      </c>
      <c r="M191" s="229">
        <f t="shared" si="59"/>
        <v>0</v>
      </c>
      <c r="N191" s="229">
        <f t="shared" si="59"/>
        <v>0</v>
      </c>
      <c r="O191" s="229">
        <f t="shared" si="59"/>
        <v>0</v>
      </c>
      <c r="P191" s="229">
        <f t="shared" si="59"/>
        <v>0</v>
      </c>
      <c r="Q191" s="229">
        <f t="shared" si="59"/>
        <v>0</v>
      </c>
      <c r="R191" s="229">
        <f t="shared" si="59"/>
        <v>0</v>
      </c>
      <c r="S191" s="229">
        <f t="shared" si="59"/>
        <v>0</v>
      </c>
      <c r="T191" s="229">
        <f t="shared" si="59"/>
        <v>0</v>
      </c>
      <c r="U191" s="229">
        <f t="shared" si="59"/>
        <v>0</v>
      </c>
      <c r="V191" s="229">
        <f t="shared" si="59"/>
        <v>0</v>
      </c>
      <c r="W191" s="229">
        <f t="shared" si="59"/>
        <v>0</v>
      </c>
      <c r="X191" s="229">
        <f t="shared" si="59"/>
        <v>0</v>
      </c>
      <c r="Y191" s="657"/>
      <c r="Z191" s="658"/>
      <c r="AA191" s="658"/>
      <c r="AB191" s="658"/>
      <c r="AC191" s="658"/>
      <c r="AD191" s="659"/>
      <c r="AE191" s="61"/>
    </row>
    <row r="192" spans="2:31" s="3" customFormat="1" ht="18" customHeight="1" x14ac:dyDescent="0.3">
      <c r="B192" s="60"/>
      <c r="C192" s="741"/>
      <c r="D192" s="728" t="str" cm="1">
        <f t="array" ref="D192">IFERROR(IF(INDEX(BaseSafra!E:E,MATCH(Safra!F$184,BaseSafra!E:E, 0)+ROW(A6))&lt;&gt;"",IF(INDEX(BaseSafra!E:E,MATCH(Safra!F$184,BaseSafra!E:E, 0)+ROW(A6))&lt;&gt;Safra!F$184,INDEX(BaseSafra!E:E,MATCH(Safra!F$184, BaseSafra!E:E, 0)+ROW(A6)),""),""),"")</f>
        <v>Preço médio (R$/sc)</v>
      </c>
      <c r="E192" s="729"/>
      <c r="F192" s="729"/>
      <c r="G192" s="729"/>
      <c r="H192" s="729"/>
      <c r="I192" s="730"/>
      <c r="J192" s="229"/>
      <c r="K192" s="229"/>
      <c r="L192" s="229"/>
      <c r="M192" s="231"/>
      <c r="N192" s="231"/>
      <c r="O192" s="231"/>
      <c r="P192" s="231"/>
      <c r="Q192" s="231"/>
      <c r="R192" s="231"/>
      <c r="S192" s="231"/>
      <c r="T192" s="231"/>
      <c r="U192" s="231"/>
      <c r="V192" s="231"/>
      <c r="W192" s="231"/>
      <c r="X192" s="231"/>
      <c r="Y192" s="657"/>
      <c r="Z192" s="658"/>
      <c r="AA192" s="658"/>
      <c r="AB192" s="658"/>
      <c r="AC192" s="658"/>
      <c r="AD192" s="659"/>
      <c r="AE192" s="61"/>
    </row>
    <row r="193" spans="2:31" s="3" customFormat="1" ht="18" customHeight="1" x14ac:dyDescent="0.3">
      <c r="B193" s="60"/>
      <c r="C193" s="741"/>
      <c r="D193" s="728" t="str" cm="1">
        <f t="array" ref="D193">IFERROR(IF(INDEX(BaseSafra!E:E,MATCH(Safra!F$184,BaseSafra!E:E, 0)+ROW(A7))&lt;&gt;"",IF(INDEX(BaseSafra!E:E,MATCH(Safra!F$184,BaseSafra!E:E, 0)+ROW(A7))&lt;&gt;Safra!F$184,INDEX(BaseSafra!E:E,MATCH(Safra!F$184, BaseSafra!E:E, 0)+ROW(A7)),""),""),"")</f>
        <v>Custo Médio de Produção (R$/sc)</v>
      </c>
      <c r="E193" s="729"/>
      <c r="F193" s="729"/>
      <c r="G193" s="729"/>
      <c r="H193" s="729"/>
      <c r="I193" s="730"/>
      <c r="J193" s="229"/>
      <c r="K193" s="229"/>
      <c r="L193" s="229"/>
      <c r="M193" s="231"/>
      <c r="N193" s="231"/>
      <c r="O193" s="231"/>
      <c r="P193" s="231"/>
      <c r="Q193" s="231"/>
      <c r="R193" s="231"/>
      <c r="S193" s="231"/>
      <c r="T193" s="231"/>
      <c r="U193" s="231"/>
      <c r="V193" s="231"/>
      <c r="W193" s="231"/>
      <c r="X193" s="231"/>
      <c r="Y193" s="657"/>
      <c r="Z193" s="658"/>
      <c r="AA193" s="658"/>
      <c r="AB193" s="658"/>
      <c r="AC193" s="658"/>
      <c r="AD193" s="659"/>
      <c r="AE193" s="61"/>
    </row>
    <row r="194" spans="2:31" s="3" customFormat="1" ht="18" customHeight="1" x14ac:dyDescent="0.3">
      <c r="B194" s="60"/>
      <c r="C194" s="741"/>
      <c r="D194" s="728" t="str" cm="1">
        <f t="array" ref="D194">IFERROR(IF(INDEX(BaseSafra!E:E,MATCH(Safra!F$184,BaseSafra!E:E, 0)+ROW(A8))&lt;&gt;"",IF(INDEX(BaseSafra!E:E,MATCH(Safra!F$184,BaseSafra!E:E, 0)+ROW(A8))&lt;&gt;Safra!F$184,INDEX(BaseSafra!E:E,MATCH(Safra!F$184, BaseSafra!E:E, 0)+ROW(A8)),""),""),"")</f>
        <v>Receita Total (R$)</v>
      </c>
      <c r="E194" s="729"/>
      <c r="F194" s="729"/>
      <c r="G194" s="729"/>
      <c r="H194" s="729"/>
      <c r="I194" s="730"/>
      <c r="J194" s="239">
        <f t="shared" ref="J194:X194" si="60">J191*J192</f>
        <v>0</v>
      </c>
      <c r="K194" s="239">
        <f t="shared" si="60"/>
        <v>0</v>
      </c>
      <c r="L194" s="239">
        <f t="shared" si="60"/>
        <v>0</v>
      </c>
      <c r="M194" s="239">
        <f t="shared" si="60"/>
        <v>0</v>
      </c>
      <c r="N194" s="239">
        <f t="shared" si="60"/>
        <v>0</v>
      </c>
      <c r="O194" s="239">
        <f t="shared" si="60"/>
        <v>0</v>
      </c>
      <c r="P194" s="239">
        <f t="shared" si="60"/>
        <v>0</v>
      </c>
      <c r="Q194" s="239">
        <f t="shared" si="60"/>
        <v>0</v>
      </c>
      <c r="R194" s="239">
        <f t="shared" si="60"/>
        <v>0</v>
      </c>
      <c r="S194" s="239">
        <f t="shared" si="60"/>
        <v>0</v>
      </c>
      <c r="T194" s="239">
        <f t="shared" si="60"/>
        <v>0</v>
      </c>
      <c r="U194" s="239">
        <f t="shared" si="60"/>
        <v>0</v>
      </c>
      <c r="V194" s="239">
        <f t="shared" si="60"/>
        <v>0</v>
      </c>
      <c r="W194" s="239">
        <f t="shared" si="60"/>
        <v>0</v>
      </c>
      <c r="X194" s="239">
        <f t="shared" si="60"/>
        <v>0</v>
      </c>
      <c r="Y194" s="657"/>
      <c r="Z194" s="658"/>
      <c r="AA194" s="658"/>
      <c r="AB194" s="658"/>
      <c r="AC194" s="658"/>
      <c r="AD194" s="659"/>
      <c r="AE194" s="61"/>
    </row>
    <row r="195" spans="2:31" s="3" customFormat="1" ht="18" customHeight="1" x14ac:dyDescent="0.3">
      <c r="B195" s="60"/>
      <c r="C195" s="741"/>
      <c r="D195" s="728" t="str" cm="1">
        <f t="array" ref="D195">IFERROR(IF(INDEX(BaseSafra!E:E,MATCH(Safra!F$184,BaseSafra!E:E, 0)+ROW(A9))&lt;&gt;"",IF(INDEX(BaseSafra!E:E,MATCH(Safra!F$184,BaseSafra!E:E, 0)+ROW(A9))&lt;&gt;Safra!F$184,INDEX(BaseSafra!E:E,MATCH(Safra!F$184, BaseSafra!E:E, 0)+ROW(A9)),""),""),"")</f>
        <v>Custo Total de Produção (R$)</v>
      </c>
      <c r="E195" s="729"/>
      <c r="F195" s="729"/>
      <c r="G195" s="729"/>
      <c r="H195" s="729"/>
      <c r="I195" s="730"/>
      <c r="J195" s="239">
        <f t="shared" ref="J195:X195" si="61">J193*J187</f>
        <v>0</v>
      </c>
      <c r="K195" s="239">
        <f t="shared" si="61"/>
        <v>0</v>
      </c>
      <c r="L195" s="239">
        <f t="shared" si="61"/>
        <v>0</v>
      </c>
      <c r="M195" s="239">
        <f t="shared" si="61"/>
        <v>0</v>
      </c>
      <c r="N195" s="239">
        <f t="shared" si="61"/>
        <v>0</v>
      </c>
      <c r="O195" s="239">
        <f t="shared" si="61"/>
        <v>0</v>
      </c>
      <c r="P195" s="239">
        <f t="shared" si="61"/>
        <v>0</v>
      </c>
      <c r="Q195" s="239">
        <f t="shared" si="61"/>
        <v>0</v>
      </c>
      <c r="R195" s="239">
        <f t="shared" si="61"/>
        <v>0</v>
      </c>
      <c r="S195" s="239">
        <f t="shared" si="61"/>
        <v>0</v>
      </c>
      <c r="T195" s="239">
        <f t="shared" si="61"/>
        <v>0</v>
      </c>
      <c r="U195" s="239">
        <f t="shared" si="61"/>
        <v>0</v>
      </c>
      <c r="V195" s="239">
        <f t="shared" si="61"/>
        <v>0</v>
      </c>
      <c r="W195" s="239">
        <f t="shared" si="61"/>
        <v>0</v>
      </c>
      <c r="X195" s="239">
        <f t="shared" si="61"/>
        <v>0</v>
      </c>
      <c r="Y195" s="657"/>
      <c r="Z195" s="658"/>
      <c r="AA195" s="658"/>
      <c r="AB195" s="658"/>
      <c r="AC195" s="658"/>
      <c r="AD195" s="659"/>
      <c r="AE195" s="61"/>
    </row>
    <row r="196" spans="2:31" s="3" customFormat="1" ht="18" customHeight="1" x14ac:dyDescent="0.3">
      <c r="B196" s="60"/>
      <c r="C196" s="741"/>
      <c r="D196" s="728" t="str" cm="1">
        <f t="array" ref="D196">IFERROR(IF(INDEX(BaseSafra!E:E,MATCH(Safra!F$184,BaseSafra!E:E, 0)+ROW(A10))&lt;&gt;"",IF(INDEX(BaseSafra!E:E,MATCH(Safra!F$184,BaseSafra!E:E, 0)+ROW(A10))&lt;&gt;Safra!F$184,INDEX(BaseSafra!E:E,MATCH(Safra!F$184, BaseSafra!E:E, 0)+ROW(A10)),""),""),"")</f>
        <v>RESULTADO BRUTO (R$)</v>
      </c>
      <c r="E196" s="729"/>
      <c r="F196" s="729"/>
      <c r="G196" s="729"/>
      <c r="H196" s="729"/>
      <c r="I196" s="730"/>
      <c r="J196" s="239">
        <f t="shared" ref="J196:X196" si="62">J194-J195</f>
        <v>0</v>
      </c>
      <c r="K196" s="239">
        <f t="shared" si="62"/>
        <v>0</v>
      </c>
      <c r="L196" s="239">
        <f t="shared" si="62"/>
        <v>0</v>
      </c>
      <c r="M196" s="239">
        <f t="shared" si="62"/>
        <v>0</v>
      </c>
      <c r="N196" s="239">
        <f t="shared" si="62"/>
        <v>0</v>
      </c>
      <c r="O196" s="239">
        <f t="shared" si="62"/>
        <v>0</v>
      </c>
      <c r="P196" s="239">
        <f t="shared" si="62"/>
        <v>0</v>
      </c>
      <c r="Q196" s="239">
        <f t="shared" si="62"/>
        <v>0</v>
      </c>
      <c r="R196" s="239">
        <f t="shared" si="62"/>
        <v>0</v>
      </c>
      <c r="S196" s="239">
        <f t="shared" si="62"/>
        <v>0</v>
      </c>
      <c r="T196" s="239">
        <f t="shared" si="62"/>
        <v>0</v>
      </c>
      <c r="U196" s="239">
        <f t="shared" si="62"/>
        <v>0</v>
      </c>
      <c r="V196" s="239">
        <f t="shared" si="62"/>
        <v>0</v>
      </c>
      <c r="W196" s="239">
        <f t="shared" si="62"/>
        <v>0</v>
      </c>
      <c r="X196" s="239">
        <f t="shared" si="62"/>
        <v>0</v>
      </c>
      <c r="Y196" s="657"/>
      <c r="Z196" s="658"/>
      <c r="AA196" s="658"/>
      <c r="AB196" s="658"/>
      <c r="AC196" s="658"/>
      <c r="AD196" s="659"/>
      <c r="AE196" s="61"/>
    </row>
    <row r="197" spans="2:31" s="3" customFormat="1" ht="18" customHeight="1" x14ac:dyDescent="0.3">
      <c r="B197" s="60"/>
      <c r="C197" s="741"/>
      <c r="D197" s="728" t="str" cm="1">
        <f t="array" ref="D197">IFERROR(IF(INDEX(BaseSafra!E:E,MATCH(Safra!F$184,BaseSafra!E:E, 0)+ROW(A11))&lt;&gt;"",IF(INDEX(BaseSafra!E:E,MATCH(Safra!F$184,BaseSafra!E:E, 0)+ROW(A11))&lt;&gt;Safra!F$184,INDEX(BaseSafra!E:E,MATCH(Safra!F$184, BaseSafra!E:E, 0)+ROW(A11)),""),""),"")</f>
        <v>MARGEM BRUTA (%)</v>
      </c>
      <c r="E197" s="729"/>
      <c r="F197" s="729"/>
      <c r="G197" s="729"/>
      <c r="H197" s="729"/>
      <c r="I197" s="730"/>
      <c r="J197" s="239">
        <f t="shared" ref="J197:X197" si="63">IFERROR(J196/J194,0)</f>
        <v>0</v>
      </c>
      <c r="K197" s="239">
        <f t="shared" si="63"/>
        <v>0</v>
      </c>
      <c r="L197" s="239">
        <f t="shared" si="63"/>
        <v>0</v>
      </c>
      <c r="M197" s="239">
        <f t="shared" si="63"/>
        <v>0</v>
      </c>
      <c r="N197" s="239">
        <f t="shared" si="63"/>
        <v>0</v>
      </c>
      <c r="O197" s="239">
        <f t="shared" si="63"/>
        <v>0</v>
      </c>
      <c r="P197" s="239">
        <f t="shared" si="63"/>
        <v>0</v>
      </c>
      <c r="Q197" s="239">
        <f t="shared" si="63"/>
        <v>0</v>
      </c>
      <c r="R197" s="239">
        <f t="shared" si="63"/>
        <v>0</v>
      </c>
      <c r="S197" s="239">
        <f t="shared" si="63"/>
        <v>0</v>
      </c>
      <c r="T197" s="239">
        <f t="shared" si="63"/>
        <v>0</v>
      </c>
      <c r="U197" s="239">
        <f t="shared" si="63"/>
        <v>0</v>
      </c>
      <c r="V197" s="239">
        <f t="shared" si="63"/>
        <v>0</v>
      </c>
      <c r="W197" s="239">
        <f t="shared" si="63"/>
        <v>0</v>
      </c>
      <c r="X197" s="239">
        <f t="shared" si="63"/>
        <v>0</v>
      </c>
      <c r="Y197" s="657"/>
      <c r="Z197" s="658"/>
      <c r="AA197" s="658"/>
      <c r="AB197" s="658"/>
      <c r="AC197" s="658"/>
      <c r="AD197" s="659"/>
      <c r="AE197" s="61"/>
    </row>
    <row r="198" spans="2:31" s="3" customFormat="1" ht="18" customHeight="1" x14ac:dyDescent="0.3">
      <c r="B198" s="60"/>
      <c r="C198" s="741"/>
      <c r="D198" s="728" t="str" cm="1">
        <f t="array" ref="D198">IFERROR(IF(INDEX(BaseSafra!E:E,MATCH(Safra!F$184,BaseSafra!E:E, 0)+ROW(A12))&lt;&gt;"",IF(INDEX(BaseSafra!E:E,MATCH(Safra!F$184,BaseSafra!E:E, 0)+ROW(A12))&lt;&gt;Safra!F$184,INDEX(BaseSafra!E:E,MATCH(Safra!F$184, BaseSafra!E:E, 0)+ROW(A12)),""),""),"")</f>
        <v/>
      </c>
      <c r="E198" s="729"/>
      <c r="F198" s="729"/>
      <c r="G198" s="729"/>
      <c r="H198" s="729"/>
      <c r="I198" s="730"/>
      <c r="J198" s="229"/>
      <c r="K198" s="229"/>
      <c r="L198" s="229"/>
      <c r="M198" s="279"/>
      <c r="N198" s="279"/>
      <c r="O198" s="279"/>
      <c r="P198" s="279"/>
      <c r="Q198" s="279"/>
      <c r="R198" s="279"/>
      <c r="S198" s="279"/>
      <c r="T198" s="279"/>
      <c r="U198" s="279"/>
      <c r="V198" s="279"/>
      <c r="W198" s="279"/>
      <c r="X198" s="279"/>
      <c r="Y198" s="657"/>
      <c r="Z198" s="658"/>
      <c r="AA198" s="658"/>
      <c r="AB198" s="658"/>
      <c r="AC198" s="658"/>
      <c r="AD198" s="659"/>
      <c r="AE198" s="61"/>
    </row>
    <row r="199" spans="2:31" s="3" customFormat="1" ht="18" customHeight="1" x14ac:dyDescent="0.3">
      <c r="B199" s="60"/>
      <c r="C199" s="741"/>
      <c r="D199" s="728" t="str" cm="1">
        <f t="array" ref="D199">IFERROR(IF(INDEX(BaseSafra!E:E,MATCH(Safra!F$184,BaseSafra!E:E, 0)+ROW(A13))&lt;&gt;"",IF(INDEX(BaseSafra!E:E,MATCH(Safra!F$184,BaseSafra!E:E, 0)+ROW(A13))&lt;&gt;Safra!F$184,INDEX(BaseSafra!E:E,MATCH(Safra!F$184, BaseSafra!E:E, 0)+ROW(A13)),""),""),"")</f>
        <v/>
      </c>
      <c r="E199" s="729"/>
      <c r="F199" s="729"/>
      <c r="G199" s="729"/>
      <c r="H199" s="729"/>
      <c r="I199" s="730"/>
      <c r="J199" s="229"/>
      <c r="K199" s="229"/>
      <c r="L199" s="229"/>
      <c r="M199" s="279"/>
      <c r="N199" s="279"/>
      <c r="O199" s="279"/>
      <c r="P199" s="279"/>
      <c r="Q199" s="279"/>
      <c r="R199" s="279"/>
      <c r="S199" s="279"/>
      <c r="T199" s="279"/>
      <c r="U199" s="279"/>
      <c r="V199" s="279"/>
      <c r="W199" s="279"/>
      <c r="X199" s="279"/>
      <c r="Y199" s="657"/>
      <c r="Z199" s="658"/>
      <c r="AA199" s="658"/>
      <c r="AB199" s="658"/>
      <c r="AC199" s="658"/>
      <c r="AD199" s="659"/>
      <c r="AE199" s="61"/>
    </row>
    <row r="200" spans="2:31" s="3" customFormat="1" ht="18" customHeight="1" x14ac:dyDescent="0.3">
      <c r="B200" s="60"/>
      <c r="C200" s="741"/>
      <c r="D200" s="728" t="str" cm="1">
        <f t="array" ref="D200">IFERROR(IF(INDEX(BaseSafra!E:E,MATCH(Safra!F$184,BaseSafra!E:E, 0)+ROW(A14))&lt;&gt;"",IF(INDEX(BaseSafra!E:E,MATCH(Safra!F$184,BaseSafra!E:E, 0)+ROW(A14))&lt;&gt;Safra!F$184,INDEX(BaseSafra!E:E,MATCH(Safra!F$184, BaseSafra!E:E, 0)+ROW(A14)),""),""),"")</f>
        <v/>
      </c>
      <c r="E200" s="729"/>
      <c r="F200" s="729"/>
      <c r="G200" s="729"/>
      <c r="H200" s="729"/>
      <c r="I200" s="730"/>
      <c r="J200" s="229"/>
      <c r="K200" s="229"/>
      <c r="L200" s="229"/>
      <c r="M200" s="279"/>
      <c r="N200" s="279"/>
      <c r="O200" s="279"/>
      <c r="P200" s="279"/>
      <c r="Q200" s="279"/>
      <c r="R200" s="279"/>
      <c r="S200" s="279"/>
      <c r="T200" s="279"/>
      <c r="U200" s="279"/>
      <c r="V200" s="279"/>
      <c r="W200" s="279"/>
      <c r="X200" s="279"/>
      <c r="Y200" s="657"/>
      <c r="Z200" s="658"/>
      <c r="AA200" s="658"/>
      <c r="AB200" s="658"/>
      <c r="AC200" s="658"/>
      <c r="AD200" s="659"/>
      <c r="AE200" s="61"/>
    </row>
    <row r="201" spans="2:31" s="3" customFormat="1" ht="18" customHeight="1" x14ac:dyDescent="0.3">
      <c r="B201" s="60"/>
      <c r="C201" s="741"/>
      <c r="D201" s="728" t="str" cm="1">
        <f t="array" ref="D201">IFERROR(IF(INDEX(BaseSafra!E:E,MATCH(Safra!F$184,BaseSafra!E:E, 0)+ROW(A15))&lt;&gt;"",IF(INDEX(BaseSafra!E:E,MATCH(Safra!F$184,BaseSafra!E:E, 0)+ROW(A15))&lt;&gt;Safra!F$184,INDEX(BaseSafra!E:E,MATCH(Safra!F$184, BaseSafra!E:E, 0)+ROW(A15)),""),""),"")</f>
        <v/>
      </c>
      <c r="E201" s="729"/>
      <c r="F201" s="729"/>
      <c r="G201" s="729"/>
      <c r="H201" s="729"/>
      <c r="I201" s="730"/>
      <c r="J201" s="229"/>
      <c r="K201" s="229"/>
      <c r="L201" s="229"/>
      <c r="M201" s="279"/>
      <c r="N201" s="279"/>
      <c r="O201" s="279"/>
      <c r="P201" s="279"/>
      <c r="Q201" s="279"/>
      <c r="R201" s="279"/>
      <c r="S201" s="279"/>
      <c r="T201" s="279"/>
      <c r="U201" s="279"/>
      <c r="V201" s="279"/>
      <c r="W201" s="279"/>
      <c r="X201" s="279"/>
      <c r="Y201" s="657"/>
      <c r="Z201" s="658"/>
      <c r="AA201" s="658"/>
      <c r="AB201" s="658"/>
      <c r="AC201" s="658"/>
      <c r="AD201" s="659"/>
      <c r="AE201" s="61"/>
    </row>
    <row r="202" spans="2:31" s="3" customFormat="1" ht="18" customHeight="1" x14ac:dyDescent="0.3">
      <c r="B202" s="60"/>
      <c r="C202" s="741"/>
      <c r="D202" s="728" t="str" cm="1">
        <f t="array" ref="D202">IFERROR(IF(INDEX(BaseSafra!E:E,MATCH(Safra!F$184,BaseSafra!E:E, 0)+ROW(A16))&lt;&gt;"",IF(INDEX(BaseSafra!E:E,MATCH(Safra!F$184,BaseSafra!E:E, 0)+ROW(A16))&lt;&gt;Safra!F$184,INDEX(BaseSafra!E:E,MATCH(Safra!F$184, BaseSafra!E:E, 0)+ROW(A16)),""),""),"")</f>
        <v/>
      </c>
      <c r="E202" s="729"/>
      <c r="F202" s="729"/>
      <c r="G202" s="729"/>
      <c r="H202" s="729"/>
      <c r="I202" s="730"/>
      <c r="J202" s="229"/>
      <c r="K202" s="229"/>
      <c r="L202" s="229"/>
      <c r="M202" s="279"/>
      <c r="N202" s="279"/>
      <c r="O202" s="279"/>
      <c r="P202" s="279"/>
      <c r="Q202" s="279"/>
      <c r="R202" s="279"/>
      <c r="S202" s="279"/>
      <c r="T202" s="279"/>
      <c r="U202" s="279"/>
      <c r="V202" s="279"/>
      <c r="W202" s="279"/>
      <c r="X202" s="279"/>
      <c r="Y202" s="657"/>
      <c r="Z202" s="658"/>
      <c r="AA202" s="658"/>
      <c r="AB202" s="658"/>
      <c r="AC202" s="658"/>
      <c r="AD202" s="659"/>
      <c r="AE202" s="61"/>
    </row>
    <row r="203" spans="2:31" s="3" customFormat="1" ht="18" customHeight="1" x14ac:dyDescent="0.3">
      <c r="B203" s="60"/>
      <c r="C203" s="741"/>
      <c r="D203" s="728" t="str" cm="1">
        <f t="array" ref="D203">IFERROR(IF(INDEX(BaseSafra!E:E,MATCH(Safra!F$184,BaseSafra!E:E, 0)+ROW(A17))&lt;&gt;"",IF(INDEX(BaseSafra!E:E,MATCH(Safra!F$184,BaseSafra!E:E, 0)+ROW(A17))&lt;&gt;Safra!F$184,INDEX(BaseSafra!E:E,MATCH(Safra!F$184, BaseSafra!E:E, 0)+ROW(A17)),""),""),"")</f>
        <v/>
      </c>
      <c r="E203" s="729"/>
      <c r="F203" s="729"/>
      <c r="G203" s="729"/>
      <c r="H203" s="729"/>
      <c r="I203" s="730"/>
      <c r="J203" s="229"/>
      <c r="K203" s="229"/>
      <c r="L203" s="229"/>
      <c r="M203" s="280"/>
      <c r="N203" s="280"/>
      <c r="O203" s="280"/>
      <c r="P203" s="280"/>
      <c r="Q203" s="280"/>
      <c r="R203" s="280"/>
      <c r="S203" s="280"/>
      <c r="T203" s="280"/>
      <c r="U203" s="280"/>
      <c r="V203" s="280"/>
      <c r="W203" s="280"/>
      <c r="X203" s="280"/>
      <c r="Y203" s="657"/>
      <c r="Z203" s="658"/>
      <c r="AA203" s="658"/>
      <c r="AB203" s="658"/>
      <c r="AC203" s="658"/>
      <c r="AD203" s="659"/>
      <c r="AE203" s="61"/>
    </row>
    <row r="204" spans="2:31" s="3" customFormat="1" ht="18" customHeight="1" x14ac:dyDescent="0.3">
      <c r="B204" s="60"/>
      <c r="C204" s="741"/>
      <c r="D204" s="728" t="str" cm="1">
        <f t="array" ref="D204">IFERROR(IF(INDEX(BaseSafra!E:E,MATCH(Safra!F$184,BaseSafra!E:E, 0)+ROW(A18))&lt;&gt;"",IF(INDEX(BaseSafra!E:E,MATCH(Safra!F$184,BaseSafra!E:E, 0)+ROW(A18))&lt;&gt;Safra!F$184,INDEX(BaseSafra!E:E,MATCH(Safra!F$184, BaseSafra!E:E, 0)+ROW(A18)),""),""),"")</f>
        <v/>
      </c>
      <c r="E204" s="729"/>
      <c r="F204" s="729"/>
      <c r="G204" s="729"/>
      <c r="H204" s="729"/>
      <c r="I204" s="730"/>
      <c r="J204" s="229"/>
      <c r="K204" s="229"/>
      <c r="L204" s="229"/>
      <c r="M204" s="280"/>
      <c r="N204" s="280"/>
      <c r="O204" s="280"/>
      <c r="P204" s="280"/>
      <c r="Q204" s="280"/>
      <c r="R204" s="280"/>
      <c r="S204" s="280"/>
      <c r="T204" s="280"/>
      <c r="U204" s="280"/>
      <c r="V204" s="280"/>
      <c r="W204" s="280"/>
      <c r="X204" s="280"/>
      <c r="Y204" s="657"/>
      <c r="Z204" s="658"/>
      <c r="AA204" s="658"/>
      <c r="AB204" s="658"/>
      <c r="AC204" s="658"/>
      <c r="AD204" s="659"/>
      <c r="AE204" s="61"/>
    </row>
    <row r="205" spans="2:31" s="3" customFormat="1" ht="18" customHeight="1" x14ac:dyDescent="0.3">
      <c r="B205" s="60"/>
      <c r="C205" s="741"/>
      <c r="D205" s="728" t="str" cm="1">
        <f t="array" ref="D205">IFERROR(IF(INDEX(BaseSafra!E:E,MATCH(Safra!F$184,BaseSafra!E:E, 0)+ROW(A19))&lt;&gt;"",IF(INDEX(BaseSafra!E:E,MATCH(Safra!F$184,BaseSafra!E:E, 0)+ROW(A19))&lt;&gt;Safra!F$184,INDEX(BaseSafra!E:E,MATCH(Safra!F$184, BaseSafra!E:E, 0)+ROW(A19)),""),""),"")</f>
        <v/>
      </c>
      <c r="E205" s="729"/>
      <c r="F205" s="729"/>
      <c r="G205" s="729"/>
      <c r="H205" s="729"/>
      <c r="I205" s="730"/>
      <c r="J205" s="229"/>
      <c r="K205" s="229"/>
      <c r="L205" s="229"/>
      <c r="M205" s="280"/>
      <c r="N205" s="280"/>
      <c r="O205" s="280"/>
      <c r="P205" s="280"/>
      <c r="Q205" s="280"/>
      <c r="R205" s="280"/>
      <c r="S205" s="280"/>
      <c r="T205" s="280"/>
      <c r="U205" s="280"/>
      <c r="V205" s="280"/>
      <c r="W205" s="280"/>
      <c r="X205" s="280"/>
      <c r="Y205" s="657"/>
      <c r="Z205" s="658"/>
      <c r="AA205" s="658"/>
      <c r="AB205" s="658"/>
      <c r="AC205" s="658"/>
      <c r="AD205" s="659"/>
      <c r="AE205" s="61"/>
    </row>
    <row r="206" spans="2:31" s="3" customFormat="1" ht="18" customHeight="1" x14ac:dyDescent="0.3">
      <c r="B206" s="60"/>
      <c r="C206" s="741"/>
      <c r="D206" s="728" t="str" cm="1">
        <f t="array" ref="D206">IFERROR(IF(INDEX(BaseSafra!E:E,MATCH(Safra!F$184,BaseSafra!E:E, 0)+ROW(A20))&lt;&gt;"",IF(INDEX(BaseSafra!E:E,MATCH(Safra!F$184,BaseSafra!E:E, 0)+ROW(A20))&lt;&gt;Safra!F$184,INDEX(BaseSafra!E:E,MATCH(Safra!F$184, BaseSafra!E:E, 0)+ROW(A20)),""),""),"")</f>
        <v/>
      </c>
      <c r="E206" s="729"/>
      <c r="F206" s="729"/>
      <c r="G206" s="729"/>
      <c r="H206" s="729"/>
      <c r="I206" s="730"/>
      <c r="J206" s="229"/>
      <c r="K206" s="229"/>
      <c r="L206" s="229"/>
      <c r="M206" s="280"/>
      <c r="N206" s="280"/>
      <c r="O206" s="280"/>
      <c r="P206" s="280"/>
      <c r="Q206" s="280"/>
      <c r="R206" s="280"/>
      <c r="S206" s="280"/>
      <c r="T206" s="280"/>
      <c r="U206" s="280"/>
      <c r="V206" s="280"/>
      <c r="W206" s="280"/>
      <c r="X206" s="280"/>
      <c r="Y206" s="657"/>
      <c r="Z206" s="658"/>
      <c r="AA206" s="658"/>
      <c r="AB206" s="658"/>
      <c r="AC206" s="658"/>
      <c r="AD206" s="659"/>
      <c r="AE206" s="61"/>
    </row>
    <row r="207" spans="2:31" s="3" customFormat="1" ht="18" customHeight="1" x14ac:dyDescent="0.3">
      <c r="B207" s="60"/>
      <c r="C207" s="742"/>
      <c r="D207" s="728" t="str" cm="1">
        <f t="array" ref="D207">IFERROR(IF(INDEX(BaseSafra!E:E,MATCH(Safra!F$184,BaseSafra!E:E, 0)+ROW(A21))&lt;&gt;"",IF(INDEX(BaseSafra!E:E,MATCH(Safra!F$184,BaseSafra!E:E, 0)+ROW(A21))&lt;&gt;Safra!F$184,INDEX(BaseSafra!E:E,MATCH(Safra!F$184, BaseSafra!E:E, 0)+ROW(A21)),""),""),"")</f>
        <v/>
      </c>
      <c r="E207" s="729"/>
      <c r="F207" s="729"/>
      <c r="G207" s="729"/>
      <c r="H207" s="729"/>
      <c r="I207" s="730"/>
      <c r="J207" s="240"/>
      <c r="K207" s="240"/>
      <c r="L207" s="240"/>
      <c r="M207" s="281"/>
      <c r="N207" s="281"/>
      <c r="O207" s="281"/>
      <c r="P207" s="281"/>
      <c r="Q207" s="281"/>
      <c r="R207" s="281"/>
      <c r="S207" s="281"/>
      <c r="T207" s="281"/>
      <c r="U207" s="281"/>
      <c r="V207" s="281"/>
      <c r="W207" s="281"/>
      <c r="X207" s="281"/>
      <c r="Y207" s="660"/>
      <c r="Z207" s="661"/>
      <c r="AA207" s="661"/>
      <c r="AB207" s="661"/>
      <c r="AC207" s="661"/>
      <c r="AD207" s="662"/>
      <c r="AE207" s="61"/>
    </row>
    <row r="208" spans="2:31" ht="18" customHeight="1" x14ac:dyDescent="0.3">
      <c r="B208" s="22"/>
      <c r="D208" s="31"/>
      <c r="E208" s="31"/>
      <c r="F208" s="31"/>
      <c r="G208" s="31"/>
      <c r="H208" s="31"/>
      <c r="I208" s="31"/>
      <c r="J208" s="31"/>
      <c r="K208" s="31"/>
      <c r="L208" s="31"/>
      <c r="M208" s="31"/>
      <c r="N208" s="31"/>
      <c r="O208" s="31"/>
      <c r="P208" s="31"/>
      <c r="Q208" s="31"/>
      <c r="R208" s="31"/>
      <c r="S208" s="31"/>
      <c r="T208" s="31"/>
      <c r="U208" s="31"/>
      <c r="V208" s="31"/>
      <c r="W208" s="31"/>
      <c r="X208" s="31"/>
      <c r="Y208" s="31"/>
      <c r="Z208" s="31"/>
      <c r="AA208" s="31"/>
      <c r="AB208" s="31"/>
      <c r="AC208" s="31"/>
      <c r="AD208" s="31"/>
      <c r="AE208" s="21"/>
    </row>
    <row r="209" spans="2:31" s="3" customFormat="1" ht="19.8" customHeight="1" x14ac:dyDescent="0.3">
      <c r="B209" s="60"/>
      <c r="C209" s="740">
        <v>8</v>
      </c>
      <c r="D209" s="743" t="s">
        <v>48</v>
      </c>
      <c r="E209" s="664"/>
      <c r="F209" s="743" t="s">
        <v>45</v>
      </c>
      <c r="G209" s="743"/>
      <c r="H209" s="743"/>
      <c r="I209" s="277"/>
      <c r="J209" s="744" t="s">
        <v>286</v>
      </c>
      <c r="K209" s="745"/>
      <c r="L209" s="745"/>
      <c r="M209" s="745"/>
      <c r="N209" s="745"/>
      <c r="O209" s="745"/>
      <c r="P209" s="745"/>
      <c r="Q209" s="745"/>
      <c r="R209" s="745"/>
      <c r="S209" s="745"/>
      <c r="T209" s="745"/>
      <c r="U209" s="745"/>
      <c r="V209" s="745"/>
      <c r="W209" s="745"/>
      <c r="X209" s="746"/>
      <c r="Y209" s="744" t="s">
        <v>47</v>
      </c>
      <c r="Z209" s="745"/>
      <c r="AA209" s="745"/>
      <c r="AB209" s="745"/>
      <c r="AC209" s="745"/>
      <c r="AD209" s="746"/>
      <c r="AE209" s="61"/>
    </row>
    <row r="210" spans="2:31" s="3" customFormat="1" ht="19.8" customHeight="1" x14ac:dyDescent="0.3">
      <c r="B210" s="60"/>
      <c r="C210" s="741"/>
      <c r="D210" s="666"/>
      <c r="E210" s="667"/>
      <c r="F210" s="743"/>
      <c r="G210" s="743"/>
      <c r="H210" s="743"/>
      <c r="I210" s="278"/>
      <c r="J210" s="747" t="str">
        <f>IF(MONTH($D$15)&gt;=10,(YEAR($D$15)-2)&amp;"/"&amp;(YEAR($D$15)-1),(YEAR($D$15)-3)&amp;"/"&amp;(YEAR($D$15)-2))</f>
        <v>2022/2023</v>
      </c>
      <c r="K210" s="747"/>
      <c r="L210" s="747"/>
      <c r="M210" s="747" t="str">
        <f>IF(MONTH($D$15)&gt;=10,(YEAR($D$15)-1)&amp;"/"&amp;YEAR($D$15),(YEAR($D$15)-2)&amp;"/"&amp;(YEAR($D$15)-1))</f>
        <v>2023/2024</v>
      </c>
      <c r="N210" s="747"/>
      <c r="O210" s="747"/>
      <c r="P210" s="747" t="str">
        <f>IF(MONTH($D$15)&gt;=10,YEAR($D$15)&amp;"/"&amp;YEAR($D$15)+1,YEAR($D$15)-1&amp;"/"&amp;YEAR($D$15))</f>
        <v>2024/2025</v>
      </c>
      <c r="Q210" s="747"/>
      <c r="R210" s="747"/>
      <c r="S210" s="747" t="str">
        <f>IF(MONTH($D$15)&gt;=10,(YEAR($D$15)+1)&amp;"/"&amp;(YEAR($D$15)+2),YEAR($D$15)&amp;"/"&amp;(YEAR($D$15)+1))</f>
        <v>2025/2026</v>
      </c>
      <c r="T210" s="747"/>
      <c r="U210" s="747"/>
      <c r="V210" s="747" t="str">
        <f>IF(MONTH($D$15)&gt;=10,(YEAR($D$15)+2)&amp;"/"&amp;(YEAR($D$15)+3),(YEAR($D$15)+1)&amp;"/"&amp;(YEAR($D$15)+2))</f>
        <v>2026/2027</v>
      </c>
      <c r="W210" s="747"/>
      <c r="X210" s="747"/>
      <c r="Y210" s="117"/>
      <c r="Z210" s="115"/>
      <c r="AA210" s="115"/>
      <c r="AB210" s="115"/>
      <c r="AC210" s="115"/>
      <c r="AD210" s="116"/>
      <c r="AE210" s="61"/>
    </row>
    <row r="211" spans="2:31" s="3" customFormat="1" ht="18" customHeight="1" x14ac:dyDescent="0.3">
      <c r="B211" s="60"/>
      <c r="C211" s="741"/>
      <c r="D211" s="748" t="s">
        <v>30</v>
      </c>
      <c r="E211" s="749"/>
      <c r="F211" s="749"/>
      <c r="G211" s="749"/>
      <c r="H211" s="749"/>
      <c r="I211" s="750"/>
      <c r="J211" s="32" t="s">
        <v>287</v>
      </c>
      <c r="K211" s="110" t="s">
        <v>288</v>
      </c>
      <c r="L211" s="35" t="s">
        <v>289</v>
      </c>
      <c r="M211" s="32" t="s">
        <v>287</v>
      </c>
      <c r="N211" s="110" t="s">
        <v>288</v>
      </c>
      <c r="O211" s="35" t="s">
        <v>289</v>
      </c>
      <c r="P211" s="32" t="s">
        <v>287</v>
      </c>
      <c r="Q211" s="110" t="s">
        <v>288</v>
      </c>
      <c r="R211" s="35" t="s">
        <v>289</v>
      </c>
      <c r="S211" s="32" t="s">
        <v>287</v>
      </c>
      <c r="T211" s="110" t="s">
        <v>288</v>
      </c>
      <c r="U211" s="35" t="s">
        <v>289</v>
      </c>
      <c r="V211" s="32" t="s">
        <v>287</v>
      </c>
      <c r="W211" s="110" t="s">
        <v>288</v>
      </c>
      <c r="X211" s="35" t="s">
        <v>289</v>
      </c>
      <c r="Y211" s="657"/>
      <c r="Z211" s="658"/>
      <c r="AA211" s="658"/>
      <c r="AB211" s="658"/>
      <c r="AC211" s="658"/>
      <c r="AD211" s="659"/>
      <c r="AE211" s="61"/>
    </row>
    <row r="212" spans="2:31" s="3" customFormat="1" ht="18" customHeight="1" x14ac:dyDescent="0.3">
      <c r="B212" s="60"/>
      <c r="C212" s="741"/>
      <c r="D212" s="728" t="str" cm="1">
        <f t="array" ref="D212">IFERROR(IF(INDEX(BaseSafra!E:E,MATCH(Safra!F$209,BaseSafra!E:E, 0)+ROW(A1))&lt;&gt;"",IF(INDEX(BaseSafra!E:E,MATCH(Safra!F$209,BaseSafra!E:E, 0)+ROW(A1))&lt;&gt;Safra!F$209,INDEX(BaseSafra!E:E,MATCH(Safra!F$209, BaseSafra!E:E, 0)+ROW(A1)),""),""),"")</f>
        <v>Área Plantada (ha)</v>
      </c>
      <c r="E212" s="729"/>
      <c r="F212" s="729"/>
      <c r="G212" s="729"/>
      <c r="H212" s="729"/>
      <c r="I212" s="730"/>
      <c r="J212" s="220">
        <f t="shared" ref="J212:X212" si="64">SUM(J213:J214)</f>
        <v>0</v>
      </c>
      <c r="K212" s="220">
        <f t="shared" si="64"/>
        <v>0</v>
      </c>
      <c r="L212" s="220">
        <f t="shared" si="64"/>
        <v>0</v>
      </c>
      <c r="M212" s="220">
        <f t="shared" si="64"/>
        <v>0</v>
      </c>
      <c r="N212" s="220">
        <f t="shared" si="64"/>
        <v>0</v>
      </c>
      <c r="O212" s="220">
        <f t="shared" si="64"/>
        <v>0</v>
      </c>
      <c r="P212" s="220">
        <f t="shared" si="64"/>
        <v>0</v>
      </c>
      <c r="Q212" s="220">
        <f t="shared" si="64"/>
        <v>0</v>
      </c>
      <c r="R212" s="220">
        <f t="shared" si="64"/>
        <v>0</v>
      </c>
      <c r="S212" s="220">
        <f t="shared" si="64"/>
        <v>0</v>
      </c>
      <c r="T212" s="220">
        <f t="shared" si="64"/>
        <v>0</v>
      </c>
      <c r="U212" s="220">
        <f t="shared" si="64"/>
        <v>0</v>
      </c>
      <c r="V212" s="220">
        <f t="shared" si="64"/>
        <v>0</v>
      </c>
      <c r="W212" s="220">
        <f t="shared" si="64"/>
        <v>0</v>
      </c>
      <c r="X212" s="220">
        <f t="shared" si="64"/>
        <v>0</v>
      </c>
      <c r="Y212" s="657"/>
      <c r="Z212" s="658"/>
      <c r="AA212" s="658"/>
      <c r="AB212" s="658"/>
      <c r="AC212" s="658"/>
      <c r="AD212" s="659"/>
      <c r="AE212" s="61"/>
    </row>
    <row r="213" spans="2:31" s="3" customFormat="1" ht="18" customHeight="1" x14ac:dyDescent="0.3">
      <c r="B213" s="60"/>
      <c r="C213" s="741"/>
      <c r="D213" s="728" t="str" cm="1">
        <f t="array" ref="D213">IFERROR(IF(INDEX(BaseSafra!E:E,MATCH(Safra!F$209,BaseSafra!E:E, 0)+ROW(A2))&lt;&gt;"",IF(INDEX(BaseSafra!E:E,MATCH(Safra!F$209,BaseSafra!E:E, 0)+ROW(A2))&lt;&gt;Safra!F$209,INDEX(BaseSafra!E:E,MATCH(Safra!F$209, BaseSafra!E:E, 0)+ROW(A2)),""),""),"")</f>
        <v>Própria (ha)</v>
      </c>
      <c r="E213" s="729"/>
      <c r="F213" s="729"/>
      <c r="G213" s="729"/>
      <c r="H213" s="729"/>
      <c r="I213" s="730"/>
      <c r="J213" s="229"/>
      <c r="K213" s="229"/>
      <c r="L213" s="229"/>
      <c r="M213" s="229"/>
      <c r="N213" s="229"/>
      <c r="O213" s="229"/>
      <c r="P213" s="229"/>
      <c r="Q213" s="229"/>
      <c r="R213" s="229"/>
      <c r="S213" s="229"/>
      <c r="T213" s="229"/>
      <c r="U213" s="229"/>
      <c r="V213" s="229"/>
      <c r="W213" s="229"/>
      <c r="X213" s="229"/>
      <c r="Y213" s="657"/>
      <c r="Z213" s="658"/>
      <c r="AA213" s="658"/>
      <c r="AB213" s="658"/>
      <c r="AC213" s="658"/>
      <c r="AD213" s="659"/>
      <c r="AE213" s="61"/>
    </row>
    <row r="214" spans="2:31" s="3" customFormat="1" ht="18" customHeight="1" x14ac:dyDescent="0.3">
      <c r="B214" s="60"/>
      <c r="C214" s="741"/>
      <c r="D214" s="728" t="str" cm="1">
        <f t="array" ref="D214">IFERROR(IF(INDEX(BaseSafra!E:E,MATCH(Safra!F$209,BaseSafra!E:E, 0)+ROW(A3))&lt;&gt;"",IF(INDEX(BaseSafra!E:E,MATCH(Safra!F$209,BaseSafra!E:E, 0)+ROW(A3))&lt;&gt;Safra!F$209,INDEX(BaseSafra!E:E,MATCH(Safra!F$209, BaseSafra!E:E, 0)+ROW(A3)),""),""),"")</f>
        <v>Arrendada (ha)</v>
      </c>
      <c r="E214" s="729"/>
      <c r="F214" s="729"/>
      <c r="G214" s="729"/>
      <c r="H214" s="729"/>
      <c r="I214" s="730"/>
      <c r="J214" s="229"/>
      <c r="K214" s="229"/>
      <c r="L214" s="229"/>
      <c r="M214" s="229"/>
      <c r="N214" s="229"/>
      <c r="O214" s="229"/>
      <c r="P214" s="229"/>
      <c r="Q214" s="229"/>
      <c r="R214" s="229"/>
      <c r="S214" s="229"/>
      <c r="T214" s="229"/>
      <c r="U214" s="229"/>
      <c r="V214" s="229"/>
      <c r="W214" s="229"/>
      <c r="X214" s="229"/>
      <c r="Y214" s="657"/>
      <c r="Z214" s="658"/>
      <c r="AA214" s="658"/>
      <c r="AB214" s="658"/>
      <c r="AC214" s="658"/>
      <c r="AD214" s="659"/>
      <c r="AE214" s="61"/>
    </row>
    <row r="215" spans="2:31" s="3" customFormat="1" ht="18" customHeight="1" x14ac:dyDescent="0.3">
      <c r="B215" s="60"/>
      <c r="C215" s="741"/>
      <c r="D215" s="728" t="str" cm="1">
        <f t="array" ref="D215">IFERROR(IF(INDEX(BaseSafra!E:E,MATCH(Safra!F$209,BaseSafra!E:E, 0)+ROW(A4))&lt;&gt;"",IF(INDEX(BaseSafra!E:E,MATCH(Safra!F$209,BaseSafra!E:E, 0)+ROW(A4))&lt;&gt;Safra!F$209,INDEX(BaseSafra!E:E,MATCH(Safra!F$209, BaseSafra!E:E, 0)+ROW(A4)),""),""),"")</f>
        <v>Rendimento (sc/ha)</v>
      </c>
      <c r="E215" s="729"/>
      <c r="F215" s="729"/>
      <c r="G215" s="729"/>
      <c r="H215" s="729"/>
      <c r="I215" s="730"/>
      <c r="J215" s="229"/>
      <c r="K215" s="229"/>
      <c r="L215" s="229"/>
      <c r="M215" s="229"/>
      <c r="N215" s="229"/>
      <c r="O215" s="229"/>
      <c r="P215" s="229"/>
      <c r="Q215" s="229"/>
      <c r="R215" s="229"/>
      <c r="S215" s="229"/>
      <c r="T215" s="229"/>
      <c r="U215" s="229"/>
      <c r="V215" s="229"/>
      <c r="W215" s="229"/>
      <c r="X215" s="229"/>
      <c r="Y215" s="657"/>
      <c r="Z215" s="658"/>
      <c r="AA215" s="658"/>
      <c r="AB215" s="658"/>
      <c r="AC215" s="658"/>
      <c r="AD215" s="659"/>
      <c r="AE215" s="61"/>
    </row>
    <row r="216" spans="2:31" s="3" customFormat="1" ht="18" customHeight="1" x14ac:dyDescent="0.3">
      <c r="B216" s="60"/>
      <c r="C216" s="741"/>
      <c r="D216" s="728" t="str" cm="1">
        <f t="array" ref="D216">IFERROR(IF(INDEX(BaseSafra!E:E,MATCH(Safra!F$209,BaseSafra!E:E, 0)+ROW(A5))&lt;&gt;"",IF(INDEX(BaseSafra!E:E,MATCH(Safra!F$209,BaseSafra!E:E, 0)+ROW(A5))&lt;&gt;Safra!F$209,INDEX(BaseSafra!E:E,MATCH(Safra!F$209, BaseSafra!E:E, 0)+ROW(A5)),""),""),"")</f>
        <v>Produção (sc)</v>
      </c>
      <c r="E216" s="729"/>
      <c r="F216" s="729"/>
      <c r="G216" s="729"/>
      <c r="H216" s="729"/>
      <c r="I216" s="730"/>
      <c r="J216" s="229">
        <f t="shared" ref="J216:X216" si="65">J215*J212</f>
        <v>0</v>
      </c>
      <c r="K216" s="229">
        <f t="shared" si="65"/>
        <v>0</v>
      </c>
      <c r="L216" s="229">
        <f t="shared" si="65"/>
        <v>0</v>
      </c>
      <c r="M216" s="229">
        <f t="shared" si="65"/>
        <v>0</v>
      </c>
      <c r="N216" s="229">
        <f t="shared" si="65"/>
        <v>0</v>
      </c>
      <c r="O216" s="229">
        <f t="shared" si="65"/>
        <v>0</v>
      </c>
      <c r="P216" s="229">
        <f t="shared" si="65"/>
        <v>0</v>
      </c>
      <c r="Q216" s="229">
        <f t="shared" si="65"/>
        <v>0</v>
      </c>
      <c r="R216" s="229">
        <f t="shared" si="65"/>
        <v>0</v>
      </c>
      <c r="S216" s="229">
        <f t="shared" si="65"/>
        <v>0</v>
      </c>
      <c r="T216" s="229">
        <f t="shared" si="65"/>
        <v>0</v>
      </c>
      <c r="U216" s="229">
        <f t="shared" si="65"/>
        <v>0</v>
      </c>
      <c r="V216" s="229">
        <f t="shared" si="65"/>
        <v>0</v>
      </c>
      <c r="W216" s="229">
        <f t="shared" si="65"/>
        <v>0</v>
      </c>
      <c r="X216" s="229">
        <f t="shared" si="65"/>
        <v>0</v>
      </c>
      <c r="Y216" s="657"/>
      <c r="Z216" s="658"/>
      <c r="AA216" s="658"/>
      <c r="AB216" s="658"/>
      <c r="AC216" s="658"/>
      <c r="AD216" s="659"/>
      <c r="AE216" s="61"/>
    </row>
    <row r="217" spans="2:31" s="3" customFormat="1" ht="18" customHeight="1" x14ac:dyDescent="0.3">
      <c r="B217" s="60"/>
      <c r="C217" s="741"/>
      <c r="D217" s="728" t="str" cm="1">
        <f t="array" ref="D217">IFERROR(IF(INDEX(BaseSafra!E:E,MATCH(Safra!F$209,BaseSafra!E:E, 0)+ROW(A6))&lt;&gt;"",IF(INDEX(BaseSafra!E:E,MATCH(Safra!F$209,BaseSafra!E:E, 0)+ROW(A6))&lt;&gt;Safra!F$209,INDEX(BaseSafra!E:E,MATCH(Safra!F$209, BaseSafra!E:E, 0)+ROW(A6)),""),""),"")</f>
        <v>Preço médio (R$/sc)</v>
      </c>
      <c r="E217" s="729"/>
      <c r="F217" s="729"/>
      <c r="G217" s="729"/>
      <c r="H217" s="729"/>
      <c r="I217" s="730"/>
      <c r="J217" s="229"/>
      <c r="K217" s="229"/>
      <c r="L217" s="229"/>
      <c r="M217" s="231"/>
      <c r="N217" s="231"/>
      <c r="O217" s="231"/>
      <c r="P217" s="231"/>
      <c r="Q217" s="231"/>
      <c r="R217" s="231"/>
      <c r="S217" s="231"/>
      <c r="T217" s="231"/>
      <c r="U217" s="231"/>
      <c r="V217" s="231"/>
      <c r="W217" s="231"/>
      <c r="X217" s="231"/>
      <c r="Y217" s="657"/>
      <c r="Z217" s="658"/>
      <c r="AA217" s="658"/>
      <c r="AB217" s="658"/>
      <c r="AC217" s="658"/>
      <c r="AD217" s="659"/>
      <c r="AE217" s="61"/>
    </row>
    <row r="218" spans="2:31" s="3" customFormat="1" ht="18" customHeight="1" x14ac:dyDescent="0.3">
      <c r="B218" s="60"/>
      <c r="C218" s="741"/>
      <c r="D218" s="728" t="str" cm="1">
        <f t="array" ref="D218">IFERROR(IF(INDEX(BaseSafra!E:E,MATCH(Safra!F$209,BaseSafra!E:E, 0)+ROW(A7))&lt;&gt;"",IF(INDEX(BaseSafra!E:E,MATCH(Safra!F$209,BaseSafra!E:E, 0)+ROW(A7))&lt;&gt;Safra!F$209,INDEX(BaseSafra!E:E,MATCH(Safra!F$209, BaseSafra!E:E, 0)+ROW(A7)),""),""),"")</f>
        <v>Custo Médio de Produção (R$/sc)</v>
      </c>
      <c r="E218" s="729"/>
      <c r="F218" s="729"/>
      <c r="G218" s="729"/>
      <c r="H218" s="729"/>
      <c r="I218" s="730"/>
      <c r="J218" s="229"/>
      <c r="K218" s="229"/>
      <c r="L218" s="229"/>
      <c r="M218" s="231"/>
      <c r="N218" s="231"/>
      <c r="O218" s="231"/>
      <c r="P218" s="231"/>
      <c r="Q218" s="231"/>
      <c r="R218" s="231"/>
      <c r="S218" s="231"/>
      <c r="T218" s="231"/>
      <c r="U218" s="231"/>
      <c r="V218" s="231"/>
      <c r="W218" s="231"/>
      <c r="X218" s="231"/>
      <c r="Y218" s="657"/>
      <c r="Z218" s="658"/>
      <c r="AA218" s="658"/>
      <c r="AB218" s="658"/>
      <c r="AC218" s="658"/>
      <c r="AD218" s="659"/>
      <c r="AE218" s="61"/>
    </row>
    <row r="219" spans="2:31" s="3" customFormat="1" ht="18" customHeight="1" x14ac:dyDescent="0.3">
      <c r="B219" s="60"/>
      <c r="C219" s="741"/>
      <c r="D219" s="728" t="str" cm="1">
        <f t="array" ref="D219">IFERROR(IF(INDEX(BaseSafra!E:E,MATCH(Safra!F$209,BaseSafra!E:E, 0)+ROW(A8))&lt;&gt;"",IF(INDEX(BaseSafra!E:E,MATCH(Safra!F$209,BaseSafra!E:E, 0)+ROW(A8))&lt;&gt;Safra!F$209,INDEX(BaseSafra!E:E,MATCH(Safra!F$209, BaseSafra!E:E, 0)+ROW(A8)),""),""),"")</f>
        <v>Receita Total (R$)</v>
      </c>
      <c r="E219" s="729"/>
      <c r="F219" s="729"/>
      <c r="G219" s="729"/>
      <c r="H219" s="729"/>
      <c r="I219" s="730"/>
      <c r="J219" s="239">
        <f t="shared" ref="J219:X219" si="66">J216*J217</f>
        <v>0</v>
      </c>
      <c r="K219" s="239">
        <f t="shared" si="66"/>
        <v>0</v>
      </c>
      <c r="L219" s="239">
        <f t="shared" si="66"/>
        <v>0</v>
      </c>
      <c r="M219" s="239">
        <f t="shared" si="66"/>
        <v>0</v>
      </c>
      <c r="N219" s="239">
        <f t="shared" si="66"/>
        <v>0</v>
      </c>
      <c r="O219" s="239">
        <f t="shared" si="66"/>
        <v>0</v>
      </c>
      <c r="P219" s="239">
        <f t="shared" si="66"/>
        <v>0</v>
      </c>
      <c r="Q219" s="239">
        <f t="shared" si="66"/>
        <v>0</v>
      </c>
      <c r="R219" s="239">
        <f t="shared" si="66"/>
        <v>0</v>
      </c>
      <c r="S219" s="239">
        <f t="shared" si="66"/>
        <v>0</v>
      </c>
      <c r="T219" s="239">
        <f t="shared" si="66"/>
        <v>0</v>
      </c>
      <c r="U219" s="239">
        <f t="shared" si="66"/>
        <v>0</v>
      </c>
      <c r="V219" s="239">
        <f t="shared" si="66"/>
        <v>0</v>
      </c>
      <c r="W219" s="239">
        <f t="shared" si="66"/>
        <v>0</v>
      </c>
      <c r="X219" s="239">
        <f t="shared" si="66"/>
        <v>0</v>
      </c>
      <c r="Y219" s="657"/>
      <c r="Z219" s="658"/>
      <c r="AA219" s="658"/>
      <c r="AB219" s="658"/>
      <c r="AC219" s="658"/>
      <c r="AD219" s="659"/>
      <c r="AE219" s="61"/>
    </row>
    <row r="220" spans="2:31" s="3" customFormat="1" ht="18" customHeight="1" x14ac:dyDescent="0.3">
      <c r="B220" s="60"/>
      <c r="C220" s="741"/>
      <c r="D220" s="728" t="str" cm="1">
        <f t="array" ref="D220">IFERROR(IF(INDEX(BaseSafra!E:E,MATCH(Safra!F$209,BaseSafra!E:E, 0)+ROW(A9))&lt;&gt;"",IF(INDEX(BaseSafra!E:E,MATCH(Safra!F$209,BaseSafra!E:E, 0)+ROW(A9))&lt;&gt;Safra!F$209,INDEX(BaseSafra!E:E,MATCH(Safra!F$209, BaseSafra!E:E, 0)+ROW(A9)),""),""),"")</f>
        <v>Custo Total de Produção (R$)</v>
      </c>
      <c r="E220" s="729"/>
      <c r="F220" s="729"/>
      <c r="G220" s="729"/>
      <c r="H220" s="729"/>
      <c r="I220" s="730"/>
      <c r="J220" s="239">
        <f t="shared" ref="J220:X220" si="67">J218*J212</f>
        <v>0</v>
      </c>
      <c r="K220" s="239">
        <f t="shared" si="67"/>
        <v>0</v>
      </c>
      <c r="L220" s="239">
        <f t="shared" si="67"/>
        <v>0</v>
      </c>
      <c r="M220" s="239">
        <f t="shared" si="67"/>
        <v>0</v>
      </c>
      <c r="N220" s="239">
        <f t="shared" si="67"/>
        <v>0</v>
      </c>
      <c r="O220" s="239">
        <f t="shared" si="67"/>
        <v>0</v>
      </c>
      <c r="P220" s="239">
        <f t="shared" si="67"/>
        <v>0</v>
      </c>
      <c r="Q220" s="239">
        <f t="shared" si="67"/>
        <v>0</v>
      </c>
      <c r="R220" s="239">
        <f t="shared" si="67"/>
        <v>0</v>
      </c>
      <c r="S220" s="239">
        <f t="shared" si="67"/>
        <v>0</v>
      </c>
      <c r="T220" s="239">
        <f t="shared" si="67"/>
        <v>0</v>
      </c>
      <c r="U220" s="239">
        <f t="shared" si="67"/>
        <v>0</v>
      </c>
      <c r="V220" s="239">
        <f t="shared" si="67"/>
        <v>0</v>
      </c>
      <c r="W220" s="239">
        <f t="shared" si="67"/>
        <v>0</v>
      </c>
      <c r="X220" s="239">
        <f t="shared" si="67"/>
        <v>0</v>
      </c>
      <c r="Y220" s="657"/>
      <c r="Z220" s="658"/>
      <c r="AA220" s="658"/>
      <c r="AB220" s="658"/>
      <c r="AC220" s="658"/>
      <c r="AD220" s="659"/>
      <c r="AE220" s="61"/>
    </row>
    <row r="221" spans="2:31" s="3" customFormat="1" ht="18" customHeight="1" x14ac:dyDescent="0.3">
      <c r="B221" s="60"/>
      <c r="C221" s="741"/>
      <c r="D221" s="728" t="str" cm="1">
        <f t="array" ref="D221">IFERROR(IF(INDEX(BaseSafra!E:E,MATCH(Safra!F$209,BaseSafra!E:E, 0)+ROW(A10))&lt;&gt;"",IF(INDEX(BaseSafra!E:E,MATCH(Safra!F$209,BaseSafra!E:E, 0)+ROW(A10))&lt;&gt;Safra!F$209,INDEX(BaseSafra!E:E,MATCH(Safra!F$209, BaseSafra!E:E, 0)+ROW(A10)),""),""),"")</f>
        <v>RESULTADO BRUTO (R$)</v>
      </c>
      <c r="E221" s="729"/>
      <c r="F221" s="729"/>
      <c r="G221" s="729"/>
      <c r="H221" s="729"/>
      <c r="I221" s="730"/>
      <c r="J221" s="239">
        <f t="shared" ref="J221:X221" si="68">J219-J220</f>
        <v>0</v>
      </c>
      <c r="K221" s="239">
        <f t="shared" si="68"/>
        <v>0</v>
      </c>
      <c r="L221" s="239">
        <f t="shared" si="68"/>
        <v>0</v>
      </c>
      <c r="M221" s="239">
        <f t="shared" si="68"/>
        <v>0</v>
      </c>
      <c r="N221" s="239">
        <f t="shared" si="68"/>
        <v>0</v>
      </c>
      <c r="O221" s="239">
        <f t="shared" si="68"/>
        <v>0</v>
      </c>
      <c r="P221" s="239">
        <f t="shared" si="68"/>
        <v>0</v>
      </c>
      <c r="Q221" s="239">
        <f t="shared" si="68"/>
        <v>0</v>
      </c>
      <c r="R221" s="239">
        <f t="shared" si="68"/>
        <v>0</v>
      </c>
      <c r="S221" s="239">
        <f t="shared" si="68"/>
        <v>0</v>
      </c>
      <c r="T221" s="239">
        <f t="shared" si="68"/>
        <v>0</v>
      </c>
      <c r="U221" s="239">
        <f t="shared" si="68"/>
        <v>0</v>
      </c>
      <c r="V221" s="239">
        <f t="shared" si="68"/>
        <v>0</v>
      </c>
      <c r="W221" s="239">
        <f t="shared" si="68"/>
        <v>0</v>
      </c>
      <c r="X221" s="239">
        <f t="shared" si="68"/>
        <v>0</v>
      </c>
      <c r="Y221" s="657"/>
      <c r="Z221" s="658"/>
      <c r="AA221" s="658"/>
      <c r="AB221" s="658"/>
      <c r="AC221" s="658"/>
      <c r="AD221" s="659"/>
      <c r="AE221" s="61"/>
    </row>
    <row r="222" spans="2:31" s="3" customFormat="1" ht="18" customHeight="1" x14ac:dyDescent="0.3">
      <c r="B222" s="60"/>
      <c r="C222" s="741"/>
      <c r="D222" s="728" t="str" cm="1">
        <f t="array" ref="D222">IFERROR(IF(INDEX(BaseSafra!E:E,MATCH(Safra!F$209,BaseSafra!E:E, 0)+ROW(A11))&lt;&gt;"",IF(INDEX(BaseSafra!E:E,MATCH(Safra!F$209,BaseSafra!E:E, 0)+ROW(A11))&lt;&gt;Safra!F$209,INDEX(BaseSafra!E:E,MATCH(Safra!F$209, BaseSafra!E:E, 0)+ROW(A11)),""),""),"")</f>
        <v>MARGEM BRUTA (%)</v>
      </c>
      <c r="E222" s="729"/>
      <c r="F222" s="729"/>
      <c r="G222" s="729"/>
      <c r="H222" s="729"/>
      <c r="I222" s="730"/>
      <c r="J222" s="239">
        <f t="shared" ref="J222:X222" si="69">IFERROR(J221/J219,0)</f>
        <v>0</v>
      </c>
      <c r="K222" s="239">
        <f t="shared" si="69"/>
        <v>0</v>
      </c>
      <c r="L222" s="239">
        <f t="shared" si="69"/>
        <v>0</v>
      </c>
      <c r="M222" s="239">
        <f t="shared" si="69"/>
        <v>0</v>
      </c>
      <c r="N222" s="239">
        <f t="shared" si="69"/>
        <v>0</v>
      </c>
      <c r="O222" s="239">
        <f t="shared" si="69"/>
        <v>0</v>
      </c>
      <c r="P222" s="239">
        <f t="shared" si="69"/>
        <v>0</v>
      </c>
      <c r="Q222" s="239">
        <f t="shared" si="69"/>
        <v>0</v>
      </c>
      <c r="R222" s="239">
        <f t="shared" si="69"/>
        <v>0</v>
      </c>
      <c r="S222" s="239">
        <f t="shared" si="69"/>
        <v>0</v>
      </c>
      <c r="T222" s="239">
        <f t="shared" si="69"/>
        <v>0</v>
      </c>
      <c r="U222" s="239">
        <f t="shared" si="69"/>
        <v>0</v>
      </c>
      <c r="V222" s="239">
        <f t="shared" si="69"/>
        <v>0</v>
      </c>
      <c r="W222" s="239">
        <f t="shared" si="69"/>
        <v>0</v>
      </c>
      <c r="X222" s="239">
        <f t="shared" si="69"/>
        <v>0</v>
      </c>
      <c r="Y222" s="657"/>
      <c r="Z222" s="658"/>
      <c r="AA222" s="658"/>
      <c r="AB222" s="658"/>
      <c r="AC222" s="658"/>
      <c r="AD222" s="659"/>
      <c r="AE222" s="61"/>
    </row>
    <row r="223" spans="2:31" s="3" customFormat="1" ht="18" customHeight="1" x14ac:dyDescent="0.3">
      <c r="B223" s="60"/>
      <c r="C223" s="741"/>
      <c r="D223" s="728" t="str" cm="1">
        <f t="array" ref="D223">IFERROR(IF(INDEX(BaseSafra!E:E,MATCH(Safra!F$209,BaseSafra!E:E, 0)+ROW(A12))&lt;&gt;"",IF(INDEX(BaseSafra!E:E,MATCH(Safra!F$209,BaseSafra!E:E, 0)+ROW(A12))&lt;&gt;Safra!F$209,INDEX(BaseSafra!E:E,MATCH(Safra!F$209, BaseSafra!E:E, 0)+ROW(A12)),""),""),"")</f>
        <v/>
      </c>
      <c r="E223" s="729"/>
      <c r="F223" s="729"/>
      <c r="G223" s="729"/>
      <c r="H223" s="729"/>
      <c r="I223" s="730"/>
      <c r="J223" s="229"/>
      <c r="K223" s="229"/>
      <c r="L223" s="229"/>
      <c r="M223" s="279"/>
      <c r="N223" s="279"/>
      <c r="O223" s="279"/>
      <c r="P223" s="279"/>
      <c r="Q223" s="279"/>
      <c r="R223" s="279"/>
      <c r="S223" s="279"/>
      <c r="T223" s="279"/>
      <c r="U223" s="279"/>
      <c r="V223" s="279"/>
      <c r="W223" s="279"/>
      <c r="X223" s="279"/>
      <c r="Y223" s="657"/>
      <c r="Z223" s="658"/>
      <c r="AA223" s="658"/>
      <c r="AB223" s="658"/>
      <c r="AC223" s="658"/>
      <c r="AD223" s="659"/>
      <c r="AE223" s="61"/>
    </row>
    <row r="224" spans="2:31" s="3" customFormat="1" ht="18" customHeight="1" x14ac:dyDescent="0.3">
      <c r="B224" s="60"/>
      <c r="C224" s="741"/>
      <c r="D224" s="728" t="str" cm="1">
        <f t="array" ref="D224">IFERROR(IF(INDEX(BaseSafra!E:E,MATCH(Safra!F$209,BaseSafra!E:E, 0)+ROW(A13))&lt;&gt;"",IF(INDEX(BaseSafra!E:E,MATCH(Safra!F$209,BaseSafra!E:E, 0)+ROW(A13))&lt;&gt;Safra!F$209,INDEX(BaseSafra!E:E,MATCH(Safra!F$209, BaseSafra!E:E, 0)+ROW(A13)),""),""),"")</f>
        <v/>
      </c>
      <c r="E224" s="729"/>
      <c r="F224" s="729"/>
      <c r="G224" s="729"/>
      <c r="H224" s="729"/>
      <c r="I224" s="730"/>
      <c r="J224" s="229"/>
      <c r="K224" s="229"/>
      <c r="L224" s="229"/>
      <c r="M224" s="279"/>
      <c r="N224" s="279"/>
      <c r="O224" s="279"/>
      <c r="P224" s="279"/>
      <c r="Q224" s="279"/>
      <c r="R224" s="279"/>
      <c r="S224" s="279"/>
      <c r="T224" s="279"/>
      <c r="U224" s="279"/>
      <c r="V224" s="279"/>
      <c r="W224" s="279"/>
      <c r="X224" s="279"/>
      <c r="Y224" s="657"/>
      <c r="Z224" s="658"/>
      <c r="AA224" s="658"/>
      <c r="AB224" s="658"/>
      <c r="AC224" s="658"/>
      <c r="AD224" s="659"/>
      <c r="AE224" s="61"/>
    </row>
    <row r="225" spans="2:31" s="3" customFormat="1" ht="18" customHeight="1" x14ac:dyDescent="0.3">
      <c r="B225" s="60"/>
      <c r="C225" s="741"/>
      <c r="D225" s="728" t="str" cm="1">
        <f t="array" ref="D225">IFERROR(IF(INDEX(BaseSafra!E:E,MATCH(Safra!F$209,BaseSafra!E:E, 0)+ROW(A14))&lt;&gt;"",IF(INDEX(BaseSafra!E:E,MATCH(Safra!F$209,BaseSafra!E:E, 0)+ROW(A14))&lt;&gt;Safra!F$209,INDEX(BaseSafra!E:E,MATCH(Safra!F$209, BaseSafra!E:E, 0)+ROW(A14)),""),""),"")</f>
        <v/>
      </c>
      <c r="E225" s="729"/>
      <c r="F225" s="729"/>
      <c r="G225" s="729"/>
      <c r="H225" s="729"/>
      <c r="I225" s="730"/>
      <c r="J225" s="229"/>
      <c r="K225" s="229"/>
      <c r="L225" s="229"/>
      <c r="M225" s="279"/>
      <c r="N225" s="279"/>
      <c r="O225" s="279"/>
      <c r="P225" s="279"/>
      <c r="Q225" s="279"/>
      <c r="R225" s="279"/>
      <c r="S225" s="279"/>
      <c r="T225" s="279"/>
      <c r="U225" s="279"/>
      <c r="V225" s="279"/>
      <c r="W225" s="279"/>
      <c r="X225" s="279"/>
      <c r="Y225" s="657"/>
      <c r="Z225" s="658"/>
      <c r="AA225" s="658"/>
      <c r="AB225" s="658"/>
      <c r="AC225" s="658"/>
      <c r="AD225" s="659"/>
      <c r="AE225" s="61"/>
    </row>
    <row r="226" spans="2:31" s="3" customFormat="1" ht="18" customHeight="1" x14ac:dyDescent="0.3">
      <c r="B226" s="60"/>
      <c r="C226" s="741"/>
      <c r="D226" s="728" t="str" cm="1">
        <f t="array" ref="D226">IFERROR(IF(INDEX(BaseSafra!E:E,MATCH(Safra!F$209,BaseSafra!E:E, 0)+ROW(A15))&lt;&gt;"",IF(INDEX(BaseSafra!E:E,MATCH(Safra!F$209,BaseSafra!E:E, 0)+ROW(A15))&lt;&gt;Safra!F$209,INDEX(BaseSafra!E:E,MATCH(Safra!F$209, BaseSafra!E:E, 0)+ROW(A15)),""),""),"")</f>
        <v/>
      </c>
      <c r="E226" s="729"/>
      <c r="F226" s="729"/>
      <c r="G226" s="729"/>
      <c r="H226" s="729"/>
      <c r="I226" s="730"/>
      <c r="J226" s="229"/>
      <c r="K226" s="229"/>
      <c r="L226" s="229"/>
      <c r="M226" s="279"/>
      <c r="N226" s="279"/>
      <c r="O226" s="279"/>
      <c r="P226" s="279"/>
      <c r="Q226" s="279"/>
      <c r="R226" s="279"/>
      <c r="S226" s="279"/>
      <c r="T226" s="279"/>
      <c r="U226" s="279"/>
      <c r="V226" s="279"/>
      <c r="W226" s="279"/>
      <c r="X226" s="279"/>
      <c r="Y226" s="657"/>
      <c r="Z226" s="658"/>
      <c r="AA226" s="658"/>
      <c r="AB226" s="658"/>
      <c r="AC226" s="658"/>
      <c r="AD226" s="659"/>
      <c r="AE226" s="61"/>
    </row>
    <row r="227" spans="2:31" s="3" customFormat="1" ht="18" customHeight="1" x14ac:dyDescent="0.3">
      <c r="B227" s="60"/>
      <c r="C227" s="741"/>
      <c r="D227" s="728" t="str" cm="1">
        <f t="array" ref="D227">IFERROR(IF(INDEX(BaseSafra!E:E,MATCH(Safra!F$209,BaseSafra!E:E, 0)+ROW(A16))&lt;&gt;"",IF(INDEX(BaseSafra!E:E,MATCH(Safra!F$209,BaseSafra!E:E, 0)+ROW(A16))&lt;&gt;Safra!F$209,INDEX(BaseSafra!E:E,MATCH(Safra!F$209, BaseSafra!E:E, 0)+ROW(A16)),""),""),"")</f>
        <v/>
      </c>
      <c r="E227" s="729"/>
      <c r="F227" s="729"/>
      <c r="G227" s="729"/>
      <c r="H227" s="729"/>
      <c r="I227" s="730"/>
      <c r="J227" s="229"/>
      <c r="K227" s="229"/>
      <c r="L227" s="229"/>
      <c r="M227" s="279"/>
      <c r="N227" s="279"/>
      <c r="O227" s="279"/>
      <c r="P227" s="279"/>
      <c r="Q227" s="279"/>
      <c r="R227" s="279"/>
      <c r="S227" s="279"/>
      <c r="T227" s="279"/>
      <c r="U227" s="279"/>
      <c r="V227" s="279"/>
      <c r="W227" s="279"/>
      <c r="X227" s="279"/>
      <c r="Y227" s="657"/>
      <c r="Z227" s="658"/>
      <c r="AA227" s="658"/>
      <c r="AB227" s="658"/>
      <c r="AC227" s="658"/>
      <c r="AD227" s="659"/>
      <c r="AE227" s="61"/>
    </row>
    <row r="228" spans="2:31" s="3" customFormat="1" ht="18" customHeight="1" x14ac:dyDescent="0.3">
      <c r="B228" s="60"/>
      <c r="C228" s="741"/>
      <c r="D228" s="728" t="str" cm="1">
        <f t="array" ref="D228">IFERROR(IF(INDEX(BaseSafra!E:E,MATCH(Safra!F$209,BaseSafra!E:E, 0)+ROW(A17))&lt;&gt;"",IF(INDEX(BaseSafra!E:E,MATCH(Safra!F$209,BaseSafra!E:E, 0)+ROW(A17))&lt;&gt;Safra!F$209,INDEX(BaseSafra!E:E,MATCH(Safra!F$209, BaseSafra!E:E, 0)+ROW(A17)),""),""),"")</f>
        <v/>
      </c>
      <c r="E228" s="729"/>
      <c r="F228" s="729"/>
      <c r="G228" s="729"/>
      <c r="H228" s="729"/>
      <c r="I228" s="730"/>
      <c r="J228" s="229"/>
      <c r="K228" s="229"/>
      <c r="L228" s="229"/>
      <c r="M228" s="280"/>
      <c r="N228" s="280"/>
      <c r="O228" s="280"/>
      <c r="P228" s="280"/>
      <c r="Q228" s="280"/>
      <c r="R228" s="280"/>
      <c r="S228" s="280"/>
      <c r="T228" s="280"/>
      <c r="U228" s="280"/>
      <c r="V228" s="280"/>
      <c r="W228" s="280"/>
      <c r="X228" s="280"/>
      <c r="Y228" s="657"/>
      <c r="Z228" s="658"/>
      <c r="AA228" s="658"/>
      <c r="AB228" s="658"/>
      <c r="AC228" s="658"/>
      <c r="AD228" s="659"/>
      <c r="AE228" s="61"/>
    </row>
    <row r="229" spans="2:31" s="3" customFormat="1" ht="18" customHeight="1" x14ac:dyDescent="0.3">
      <c r="B229" s="60"/>
      <c r="C229" s="741"/>
      <c r="D229" s="728" t="str" cm="1">
        <f t="array" ref="D229">IFERROR(IF(INDEX(BaseSafra!E:E,MATCH(Safra!F$209,BaseSafra!E:E, 0)+ROW(A18))&lt;&gt;"",IF(INDEX(BaseSafra!E:E,MATCH(Safra!F$209,BaseSafra!E:E, 0)+ROW(A18))&lt;&gt;Safra!F$209,INDEX(BaseSafra!E:E,MATCH(Safra!F$209, BaseSafra!E:E, 0)+ROW(A18)),""),""),"")</f>
        <v/>
      </c>
      <c r="E229" s="729"/>
      <c r="F229" s="729"/>
      <c r="G229" s="729"/>
      <c r="H229" s="729"/>
      <c r="I229" s="730"/>
      <c r="J229" s="229"/>
      <c r="K229" s="229"/>
      <c r="L229" s="229"/>
      <c r="M229" s="280"/>
      <c r="N229" s="280"/>
      <c r="O229" s="280"/>
      <c r="P229" s="280"/>
      <c r="Q229" s="280"/>
      <c r="R229" s="280"/>
      <c r="S229" s="280"/>
      <c r="T229" s="280"/>
      <c r="U229" s="280"/>
      <c r="V229" s="280"/>
      <c r="W229" s="280"/>
      <c r="X229" s="280"/>
      <c r="Y229" s="657"/>
      <c r="Z229" s="658"/>
      <c r="AA229" s="658"/>
      <c r="AB229" s="658"/>
      <c r="AC229" s="658"/>
      <c r="AD229" s="659"/>
      <c r="AE229" s="61"/>
    </row>
    <row r="230" spans="2:31" s="3" customFormat="1" ht="18" customHeight="1" x14ac:dyDescent="0.3">
      <c r="B230" s="60"/>
      <c r="C230" s="741"/>
      <c r="D230" s="728" t="str" cm="1">
        <f t="array" ref="D230">IFERROR(IF(INDEX(BaseSafra!E:E,MATCH(Safra!F$209,BaseSafra!E:E, 0)+ROW(A19))&lt;&gt;"",IF(INDEX(BaseSafra!E:E,MATCH(Safra!F$209,BaseSafra!E:E, 0)+ROW(A19))&lt;&gt;Safra!F$209,INDEX(BaseSafra!E:E,MATCH(Safra!F$209, BaseSafra!E:E, 0)+ROW(A19)),""),""),"")</f>
        <v/>
      </c>
      <c r="E230" s="729"/>
      <c r="F230" s="729"/>
      <c r="G230" s="729"/>
      <c r="H230" s="729"/>
      <c r="I230" s="730"/>
      <c r="J230" s="229"/>
      <c r="K230" s="229"/>
      <c r="L230" s="229"/>
      <c r="M230" s="280"/>
      <c r="N230" s="280"/>
      <c r="O230" s="280"/>
      <c r="P230" s="280"/>
      <c r="Q230" s="280"/>
      <c r="R230" s="280"/>
      <c r="S230" s="280"/>
      <c r="T230" s="280"/>
      <c r="U230" s="280"/>
      <c r="V230" s="280"/>
      <c r="W230" s="280"/>
      <c r="X230" s="280"/>
      <c r="Y230" s="657"/>
      <c r="Z230" s="658"/>
      <c r="AA230" s="658"/>
      <c r="AB230" s="658"/>
      <c r="AC230" s="658"/>
      <c r="AD230" s="659"/>
      <c r="AE230" s="61"/>
    </row>
    <row r="231" spans="2:31" s="3" customFormat="1" ht="18" customHeight="1" x14ac:dyDescent="0.3">
      <c r="B231" s="60"/>
      <c r="C231" s="741"/>
      <c r="D231" s="728" t="str" cm="1">
        <f t="array" ref="D231">IFERROR(IF(INDEX(BaseSafra!E:E,MATCH(Safra!F$209,BaseSafra!E:E, 0)+ROW(A20))&lt;&gt;"",IF(INDEX(BaseSafra!E:E,MATCH(Safra!F$209,BaseSafra!E:E, 0)+ROW(A20))&lt;&gt;Safra!F$209,INDEX(BaseSafra!E:E,MATCH(Safra!F$209, BaseSafra!E:E, 0)+ROW(A20)),""),""),"")</f>
        <v/>
      </c>
      <c r="E231" s="729"/>
      <c r="F231" s="729"/>
      <c r="G231" s="729"/>
      <c r="H231" s="729"/>
      <c r="I231" s="730"/>
      <c r="J231" s="229"/>
      <c r="K231" s="229"/>
      <c r="L231" s="229"/>
      <c r="M231" s="280"/>
      <c r="N231" s="280"/>
      <c r="O231" s="280"/>
      <c r="P231" s="280"/>
      <c r="Q231" s="280"/>
      <c r="R231" s="280"/>
      <c r="S231" s="280"/>
      <c r="T231" s="280"/>
      <c r="U231" s="280"/>
      <c r="V231" s="280"/>
      <c r="W231" s="280"/>
      <c r="X231" s="280"/>
      <c r="Y231" s="657"/>
      <c r="Z231" s="658"/>
      <c r="AA231" s="658"/>
      <c r="AB231" s="658"/>
      <c r="AC231" s="658"/>
      <c r="AD231" s="659"/>
      <c r="AE231" s="61"/>
    </row>
    <row r="232" spans="2:31" s="3" customFormat="1" ht="18" customHeight="1" x14ac:dyDescent="0.3">
      <c r="B232" s="60"/>
      <c r="C232" s="742"/>
      <c r="D232" s="728" t="str" cm="1">
        <f t="array" ref="D232">IFERROR(IF(INDEX(BaseSafra!E:E,MATCH(Safra!F$209,BaseSafra!E:E, 0)+ROW(A21))&lt;&gt;"",IF(INDEX(BaseSafra!E:E,MATCH(Safra!F$209,BaseSafra!E:E, 0)+ROW(A21))&lt;&gt;Safra!F$209,INDEX(BaseSafra!E:E,MATCH(Safra!F$209, BaseSafra!E:E, 0)+ROW(A21)),""),""),"")</f>
        <v/>
      </c>
      <c r="E232" s="729"/>
      <c r="F232" s="729"/>
      <c r="G232" s="729"/>
      <c r="H232" s="729"/>
      <c r="I232" s="730"/>
      <c r="J232" s="240"/>
      <c r="K232" s="240"/>
      <c r="L232" s="240"/>
      <c r="M232" s="281"/>
      <c r="N232" s="281"/>
      <c r="O232" s="281"/>
      <c r="P232" s="281"/>
      <c r="Q232" s="281"/>
      <c r="R232" s="281"/>
      <c r="S232" s="281"/>
      <c r="T232" s="281"/>
      <c r="U232" s="281"/>
      <c r="V232" s="281"/>
      <c r="W232" s="281"/>
      <c r="X232" s="281"/>
      <c r="Y232" s="660"/>
      <c r="Z232" s="661"/>
      <c r="AA232" s="661"/>
      <c r="AB232" s="661"/>
      <c r="AC232" s="661"/>
      <c r="AD232" s="662"/>
      <c r="AE232" s="61"/>
    </row>
    <row r="233" spans="2:31" ht="18" customHeight="1" x14ac:dyDescent="0.3">
      <c r="B233" s="22"/>
      <c r="D233" s="31"/>
      <c r="E233" s="31"/>
      <c r="F233" s="31"/>
      <c r="G233" s="31"/>
      <c r="H233" s="31"/>
      <c r="I233" s="31"/>
      <c r="J233" s="31"/>
      <c r="K233" s="31"/>
      <c r="L233" s="31"/>
      <c r="M233" s="31"/>
      <c r="N233" s="31"/>
      <c r="O233" s="31"/>
      <c r="P233" s="31"/>
      <c r="Q233" s="31"/>
      <c r="R233" s="31"/>
      <c r="S233" s="31"/>
      <c r="T233" s="31"/>
      <c r="U233" s="31"/>
      <c r="V233" s="31"/>
      <c r="W233" s="31"/>
      <c r="X233" s="31"/>
      <c r="Y233" s="31"/>
      <c r="Z233" s="31"/>
      <c r="AA233" s="31"/>
      <c r="AB233" s="31"/>
      <c r="AC233" s="31"/>
      <c r="AD233" s="31"/>
      <c r="AE233" s="21"/>
    </row>
    <row r="234" spans="2:31" s="3" customFormat="1" ht="19.8" customHeight="1" x14ac:dyDescent="0.3">
      <c r="B234" s="60"/>
      <c r="C234" s="740">
        <v>9</v>
      </c>
      <c r="D234" s="743" t="s">
        <v>48</v>
      </c>
      <c r="E234" s="664"/>
      <c r="F234" s="743" t="s">
        <v>45</v>
      </c>
      <c r="G234" s="743"/>
      <c r="H234" s="743"/>
      <c r="I234" s="277"/>
      <c r="J234" s="744" t="s">
        <v>286</v>
      </c>
      <c r="K234" s="745"/>
      <c r="L234" s="745"/>
      <c r="M234" s="745"/>
      <c r="N234" s="745"/>
      <c r="O234" s="745"/>
      <c r="P234" s="745"/>
      <c r="Q234" s="745"/>
      <c r="R234" s="745"/>
      <c r="S234" s="745"/>
      <c r="T234" s="745"/>
      <c r="U234" s="745"/>
      <c r="V234" s="745"/>
      <c r="W234" s="745"/>
      <c r="X234" s="746"/>
      <c r="Y234" s="744" t="s">
        <v>47</v>
      </c>
      <c r="Z234" s="745"/>
      <c r="AA234" s="745"/>
      <c r="AB234" s="745"/>
      <c r="AC234" s="745"/>
      <c r="AD234" s="746"/>
      <c r="AE234" s="61"/>
    </row>
    <row r="235" spans="2:31" s="3" customFormat="1" ht="19.8" customHeight="1" x14ac:dyDescent="0.3">
      <c r="B235" s="60"/>
      <c r="C235" s="741"/>
      <c r="D235" s="666"/>
      <c r="E235" s="667"/>
      <c r="F235" s="743"/>
      <c r="G235" s="743"/>
      <c r="H235" s="743"/>
      <c r="I235" s="278"/>
      <c r="J235" s="747" t="str">
        <f>IF(MONTH($D$15)&gt;=10,(YEAR($D$15)-2)&amp;"/"&amp;(YEAR($D$15)-1),(YEAR($D$15)-3)&amp;"/"&amp;(YEAR($D$15)-2))</f>
        <v>2022/2023</v>
      </c>
      <c r="K235" s="747"/>
      <c r="L235" s="747"/>
      <c r="M235" s="747" t="str">
        <f>IF(MONTH($D$15)&gt;=10,(YEAR($D$15)-1)&amp;"/"&amp;YEAR($D$15),(YEAR($D$15)-2)&amp;"/"&amp;(YEAR($D$15)-1))</f>
        <v>2023/2024</v>
      </c>
      <c r="N235" s="747"/>
      <c r="O235" s="747"/>
      <c r="P235" s="747" t="str">
        <f>IF(MONTH($D$15)&gt;=10,YEAR($D$15)&amp;"/"&amp;YEAR($D$15)+1,YEAR($D$15)-1&amp;"/"&amp;YEAR($D$15))</f>
        <v>2024/2025</v>
      </c>
      <c r="Q235" s="747"/>
      <c r="R235" s="747"/>
      <c r="S235" s="747" t="str">
        <f>IF(MONTH($D$15)&gt;=10,(YEAR($D$15)+1)&amp;"/"&amp;(YEAR($D$15)+2),YEAR($D$15)&amp;"/"&amp;(YEAR($D$15)+1))</f>
        <v>2025/2026</v>
      </c>
      <c r="T235" s="747"/>
      <c r="U235" s="747"/>
      <c r="V235" s="747" t="str">
        <f>IF(MONTH($D$15)&gt;=10,(YEAR($D$15)+2)&amp;"/"&amp;(YEAR($D$15)+3),(YEAR($D$15)+1)&amp;"/"&amp;(YEAR($D$15)+2))</f>
        <v>2026/2027</v>
      </c>
      <c r="W235" s="747"/>
      <c r="X235" s="747"/>
      <c r="Y235" s="117"/>
      <c r="Z235" s="115"/>
      <c r="AA235" s="115"/>
      <c r="AB235" s="115"/>
      <c r="AC235" s="115"/>
      <c r="AD235" s="116"/>
      <c r="AE235" s="61"/>
    </row>
    <row r="236" spans="2:31" s="3" customFormat="1" ht="18" customHeight="1" x14ac:dyDescent="0.3">
      <c r="B236" s="60"/>
      <c r="C236" s="741"/>
      <c r="D236" s="748" t="s">
        <v>30</v>
      </c>
      <c r="E236" s="749"/>
      <c r="F236" s="749"/>
      <c r="G236" s="749"/>
      <c r="H236" s="749"/>
      <c r="I236" s="750"/>
      <c r="J236" s="32" t="s">
        <v>287</v>
      </c>
      <c r="K236" s="110" t="s">
        <v>288</v>
      </c>
      <c r="L236" s="35" t="s">
        <v>289</v>
      </c>
      <c r="M236" s="32" t="s">
        <v>287</v>
      </c>
      <c r="N236" s="110" t="s">
        <v>288</v>
      </c>
      <c r="O236" s="35" t="s">
        <v>289</v>
      </c>
      <c r="P236" s="32" t="s">
        <v>287</v>
      </c>
      <c r="Q236" s="110" t="s">
        <v>288</v>
      </c>
      <c r="R236" s="35" t="s">
        <v>289</v>
      </c>
      <c r="S236" s="32" t="s">
        <v>287</v>
      </c>
      <c r="T236" s="110" t="s">
        <v>288</v>
      </c>
      <c r="U236" s="35" t="s">
        <v>289</v>
      </c>
      <c r="V236" s="32" t="s">
        <v>287</v>
      </c>
      <c r="W236" s="110" t="s">
        <v>288</v>
      </c>
      <c r="X236" s="35" t="s">
        <v>289</v>
      </c>
      <c r="Y236" s="657" t="s">
        <v>485</v>
      </c>
      <c r="Z236" s="658"/>
      <c r="AA236" s="658"/>
      <c r="AB236" s="658"/>
      <c r="AC236" s="658"/>
      <c r="AD236" s="659"/>
      <c r="AE236" s="61"/>
    </row>
    <row r="237" spans="2:31" s="3" customFormat="1" ht="18" customHeight="1" x14ac:dyDescent="0.3">
      <c r="B237" s="60"/>
      <c r="C237" s="741"/>
      <c r="D237" s="728" t="str" cm="1">
        <f t="array" ref="D237">IFERROR(IF(INDEX(BaseSafra!E:E,MATCH(Safra!F$234,BaseSafra!E:E, 0)+ROW(A1))&lt;&gt;"",IF(INDEX(BaseSafra!E:E,MATCH(Safra!F$234,BaseSafra!E:E, 0)+ROW(A1))&lt;&gt;Safra!F$234,INDEX(BaseSafra!E:E,MATCH(Safra!F$234, BaseSafra!E:E, 0)+ROW(A1)),""),""),"")</f>
        <v>Área Plantada (ha)</v>
      </c>
      <c r="E237" s="729"/>
      <c r="F237" s="729"/>
      <c r="G237" s="729"/>
      <c r="H237" s="729"/>
      <c r="I237" s="730"/>
      <c r="J237" s="220">
        <f t="shared" ref="J237:X237" si="70">SUM(J238:J239)</f>
        <v>0</v>
      </c>
      <c r="K237" s="220">
        <f t="shared" si="70"/>
        <v>0</v>
      </c>
      <c r="L237" s="220">
        <f t="shared" si="70"/>
        <v>0</v>
      </c>
      <c r="M237" s="220">
        <f t="shared" si="70"/>
        <v>0</v>
      </c>
      <c r="N237" s="220">
        <f t="shared" si="70"/>
        <v>0</v>
      </c>
      <c r="O237" s="220">
        <f t="shared" si="70"/>
        <v>0</v>
      </c>
      <c r="P237" s="220">
        <f t="shared" si="70"/>
        <v>0</v>
      </c>
      <c r="Q237" s="220">
        <f t="shared" si="70"/>
        <v>0</v>
      </c>
      <c r="R237" s="220">
        <f t="shared" si="70"/>
        <v>0</v>
      </c>
      <c r="S237" s="220">
        <f t="shared" si="70"/>
        <v>0</v>
      </c>
      <c r="T237" s="220">
        <f t="shared" si="70"/>
        <v>0</v>
      </c>
      <c r="U237" s="220">
        <f t="shared" si="70"/>
        <v>0</v>
      </c>
      <c r="V237" s="220">
        <f t="shared" si="70"/>
        <v>0</v>
      </c>
      <c r="W237" s="220">
        <f t="shared" si="70"/>
        <v>0</v>
      </c>
      <c r="X237" s="220">
        <f t="shared" si="70"/>
        <v>0</v>
      </c>
      <c r="Y237" s="657"/>
      <c r="Z237" s="658"/>
      <c r="AA237" s="658"/>
      <c r="AB237" s="658"/>
      <c r="AC237" s="658"/>
      <c r="AD237" s="659"/>
      <c r="AE237" s="61"/>
    </row>
    <row r="238" spans="2:31" s="3" customFormat="1" ht="18" customHeight="1" x14ac:dyDescent="0.3">
      <c r="B238" s="60"/>
      <c r="C238" s="741"/>
      <c r="D238" s="728" t="str" cm="1">
        <f t="array" ref="D238">IFERROR(IF(INDEX(BaseSafra!E:E,MATCH(Safra!F$234,BaseSafra!E:E, 0)+ROW(A2))&lt;&gt;"",IF(INDEX(BaseSafra!E:E,MATCH(Safra!F$234,BaseSafra!E:E, 0)+ROW(A2))&lt;&gt;Safra!F$234,INDEX(BaseSafra!E:E,MATCH(Safra!F$234, BaseSafra!E:E, 0)+ROW(A2)),""),""),"")</f>
        <v>Própria (ha)</v>
      </c>
      <c r="E238" s="729"/>
      <c r="F238" s="729"/>
      <c r="G238" s="729"/>
      <c r="H238" s="729"/>
      <c r="I238" s="730"/>
      <c r="J238" s="229"/>
      <c r="K238" s="229"/>
      <c r="L238" s="229"/>
      <c r="M238" s="229"/>
      <c r="N238" s="229"/>
      <c r="O238" s="229"/>
      <c r="P238" s="229"/>
      <c r="Q238" s="229"/>
      <c r="R238" s="229"/>
      <c r="S238" s="229"/>
      <c r="T238" s="229"/>
      <c r="U238" s="229"/>
      <c r="V238" s="229"/>
      <c r="W238" s="229"/>
      <c r="X238" s="229"/>
      <c r="Y238" s="657"/>
      <c r="Z238" s="658"/>
      <c r="AA238" s="658"/>
      <c r="AB238" s="658"/>
      <c r="AC238" s="658"/>
      <c r="AD238" s="659"/>
      <c r="AE238" s="61"/>
    </row>
    <row r="239" spans="2:31" s="3" customFormat="1" ht="18" customHeight="1" x14ac:dyDescent="0.3">
      <c r="B239" s="60"/>
      <c r="C239" s="741"/>
      <c r="D239" s="728" t="str" cm="1">
        <f t="array" ref="D239">IFERROR(IF(INDEX(BaseSafra!E:E,MATCH(Safra!F$234,BaseSafra!E:E, 0)+ROW(A3))&lt;&gt;"",IF(INDEX(BaseSafra!E:E,MATCH(Safra!F$234,BaseSafra!E:E, 0)+ROW(A3))&lt;&gt;Safra!F$234,INDEX(BaseSafra!E:E,MATCH(Safra!F$234, BaseSafra!E:E, 0)+ROW(A3)),""),""),"")</f>
        <v>Arrendada (ha)</v>
      </c>
      <c r="E239" s="729"/>
      <c r="F239" s="729"/>
      <c r="G239" s="729"/>
      <c r="H239" s="729"/>
      <c r="I239" s="730"/>
      <c r="J239" s="229"/>
      <c r="K239" s="229"/>
      <c r="L239" s="229"/>
      <c r="M239" s="229"/>
      <c r="N239" s="229"/>
      <c r="O239" s="229"/>
      <c r="P239" s="229"/>
      <c r="Q239" s="229"/>
      <c r="R239" s="229"/>
      <c r="S239" s="229"/>
      <c r="T239" s="229"/>
      <c r="U239" s="229"/>
      <c r="V239" s="229"/>
      <c r="W239" s="229"/>
      <c r="X239" s="229"/>
      <c r="Y239" s="657"/>
      <c r="Z239" s="658"/>
      <c r="AA239" s="658"/>
      <c r="AB239" s="658"/>
      <c r="AC239" s="658"/>
      <c r="AD239" s="659"/>
      <c r="AE239" s="61"/>
    </row>
    <row r="240" spans="2:31" s="3" customFormat="1" ht="18" customHeight="1" x14ac:dyDescent="0.3">
      <c r="B240" s="60"/>
      <c r="C240" s="741"/>
      <c r="D240" s="728" t="str" cm="1">
        <f t="array" ref="D240">IFERROR(IF(INDEX(BaseSafra!E:E,MATCH(Safra!F$234,BaseSafra!E:E, 0)+ROW(A4))&lt;&gt;"",IF(INDEX(BaseSafra!E:E,MATCH(Safra!F$234,BaseSafra!E:E, 0)+ROW(A4))&lt;&gt;Safra!F$234,INDEX(BaseSafra!E:E,MATCH(Safra!F$234, BaseSafra!E:E, 0)+ROW(A4)),""),""),"")</f>
        <v>Rendimento (sc/ha)</v>
      </c>
      <c r="E240" s="729"/>
      <c r="F240" s="729"/>
      <c r="G240" s="729"/>
      <c r="H240" s="729"/>
      <c r="I240" s="730"/>
      <c r="J240" s="229"/>
      <c r="K240" s="229"/>
      <c r="L240" s="229"/>
      <c r="M240" s="229"/>
      <c r="N240" s="229"/>
      <c r="O240" s="229"/>
      <c r="P240" s="229"/>
      <c r="Q240" s="229"/>
      <c r="R240" s="229"/>
      <c r="S240" s="229"/>
      <c r="T240" s="229"/>
      <c r="U240" s="229"/>
      <c r="V240" s="229"/>
      <c r="W240" s="229"/>
      <c r="X240" s="229"/>
      <c r="Y240" s="657"/>
      <c r="Z240" s="658"/>
      <c r="AA240" s="658"/>
      <c r="AB240" s="658"/>
      <c r="AC240" s="658"/>
      <c r="AD240" s="659"/>
      <c r="AE240" s="61"/>
    </row>
    <row r="241" spans="2:31" s="3" customFormat="1" ht="18" customHeight="1" x14ac:dyDescent="0.3">
      <c r="B241" s="60"/>
      <c r="C241" s="741"/>
      <c r="D241" s="728" t="str" cm="1">
        <f t="array" ref="D241">IFERROR(IF(INDEX(BaseSafra!E:E,MATCH(Safra!F$234,BaseSafra!E:E, 0)+ROW(A5))&lt;&gt;"",IF(INDEX(BaseSafra!E:E,MATCH(Safra!F$234,BaseSafra!E:E, 0)+ROW(A5))&lt;&gt;Safra!F$234,INDEX(BaseSafra!E:E,MATCH(Safra!F$234, BaseSafra!E:E, 0)+ROW(A5)),""),""),"")</f>
        <v>Produção (sc)</v>
      </c>
      <c r="E241" s="729"/>
      <c r="F241" s="729"/>
      <c r="G241" s="729"/>
      <c r="H241" s="729"/>
      <c r="I241" s="730"/>
      <c r="J241" s="229">
        <f t="shared" ref="J241:X241" si="71">J240*J237</f>
        <v>0</v>
      </c>
      <c r="K241" s="229">
        <f t="shared" si="71"/>
        <v>0</v>
      </c>
      <c r="L241" s="229">
        <f t="shared" si="71"/>
        <v>0</v>
      </c>
      <c r="M241" s="229">
        <f t="shared" si="71"/>
        <v>0</v>
      </c>
      <c r="N241" s="229">
        <f t="shared" si="71"/>
        <v>0</v>
      </c>
      <c r="O241" s="229">
        <f t="shared" si="71"/>
        <v>0</v>
      </c>
      <c r="P241" s="229">
        <f t="shared" si="71"/>
        <v>0</v>
      </c>
      <c r="Q241" s="229">
        <f t="shared" si="71"/>
        <v>0</v>
      </c>
      <c r="R241" s="229">
        <f t="shared" si="71"/>
        <v>0</v>
      </c>
      <c r="S241" s="229">
        <f t="shared" si="71"/>
        <v>0</v>
      </c>
      <c r="T241" s="229">
        <f t="shared" si="71"/>
        <v>0</v>
      </c>
      <c r="U241" s="229">
        <f t="shared" si="71"/>
        <v>0</v>
      </c>
      <c r="V241" s="229">
        <f t="shared" si="71"/>
        <v>0</v>
      </c>
      <c r="W241" s="229">
        <f t="shared" si="71"/>
        <v>0</v>
      </c>
      <c r="X241" s="229">
        <f t="shared" si="71"/>
        <v>0</v>
      </c>
      <c r="Y241" s="657"/>
      <c r="Z241" s="658"/>
      <c r="AA241" s="658"/>
      <c r="AB241" s="658"/>
      <c r="AC241" s="658"/>
      <c r="AD241" s="659"/>
      <c r="AE241" s="61"/>
    </row>
    <row r="242" spans="2:31" s="3" customFormat="1" ht="18" customHeight="1" x14ac:dyDescent="0.3">
      <c r="B242" s="60"/>
      <c r="C242" s="741"/>
      <c r="D242" s="728" t="str" cm="1">
        <f t="array" ref="D242">IFERROR(IF(INDEX(BaseSafra!E:E,MATCH(Safra!F$234,BaseSafra!E:E, 0)+ROW(A6))&lt;&gt;"",IF(INDEX(BaseSafra!E:E,MATCH(Safra!F$234,BaseSafra!E:E, 0)+ROW(A6))&lt;&gt;Safra!F$234,INDEX(BaseSafra!E:E,MATCH(Safra!F$234, BaseSafra!E:E, 0)+ROW(A6)),""),""),"")</f>
        <v>Preço médio (R$/sc)</v>
      </c>
      <c r="E242" s="729"/>
      <c r="F242" s="729"/>
      <c r="G242" s="729"/>
      <c r="H242" s="729"/>
      <c r="I242" s="730"/>
      <c r="J242" s="229"/>
      <c r="K242" s="229"/>
      <c r="L242" s="229"/>
      <c r="M242" s="231"/>
      <c r="N242" s="231"/>
      <c r="O242" s="231"/>
      <c r="P242" s="231"/>
      <c r="Q242" s="231"/>
      <c r="R242" s="231"/>
      <c r="S242" s="231"/>
      <c r="T242" s="231"/>
      <c r="U242" s="231"/>
      <c r="V242" s="231"/>
      <c r="W242" s="231"/>
      <c r="X242" s="231"/>
      <c r="Y242" s="657"/>
      <c r="Z242" s="658"/>
      <c r="AA242" s="658"/>
      <c r="AB242" s="658"/>
      <c r="AC242" s="658"/>
      <c r="AD242" s="659"/>
      <c r="AE242" s="61"/>
    </row>
    <row r="243" spans="2:31" s="3" customFormat="1" ht="18" customHeight="1" x14ac:dyDescent="0.3">
      <c r="B243" s="60"/>
      <c r="C243" s="741"/>
      <c r="D243" s="728" t="str" cm="1">
        <f t="array" ref="D243">IFERROR(IF(INDEX(BaseSafra!E:E,MATCH(Safra!F$234,BaseSafra!E:E, 0)+ROW(A7))&lt;&gt;"",IF(INDEX(BaseSafra!E:E,MATCH(Safra!F$234,BaseSafra!E:E, 0)+ROW(A7))&lt;&gt;Safra!F$234,INDEX(BaseSafra!E:E,MATCH(Safra!F$234, BaseSafra!E:E, 0)+ROW(A7)),""),""),"")</f>
        <v>Custo Médio de Produção (R$/sc)</v>
      </c>
      <c r="E243" s="729"/>
      <c r="F243" s="729"/>
      <c r="G243" s="729"/>
      <c r="H243" s="729"/>
      <c r="I243" s="730"/>
      <c r="J243" s="229"/>
      <c r="K243" s="229"/>
      <c r="L243" s="229"/>
      <c r="M243" s="231"/>
      <c r="N243" s="231"/>
      <c r="O243" s="231"/>
      <c r="P243" s="231"/>
      <c r="Q243" s="231"/>
      <c r="R243" s="231"/>
      <c r="S243" s="231"/>
      <c r="T243" s="231"/>
      <c r="U243" s="231"/>
      <c r="V243" s="231"/>
      <c r="W243" s="231"/>
      <c r="X243" s="231"/>
      <c r="Y243" s="657"/>
      <c r="Z243" s="658"/>
      <c r="AA243" s="658"/>
      <c r="AB243" s="658"/>
      <c r="AC243" s="658"/>
      <c r="AD243" s="659"/>
      <c r="AE243" s="61"/>
    </row>
    <row r="244" spans="2:31" s="3" customFormat="1" ht="18" customHeight="1" x14ac:dyDescent="0.3">
      <c r="B244" s="60"/>
      <c r="C244" s="741"/>
      <c r="D244" s="728" t="str" cm="1">
        <f t="array" ref="D244">IFERROR(IF(INDEX(BaseSafra!E:E,MATCH(Safra!F$234,BaseSafra!E:E, 0)+ROW(A8))&lt;&gt;"",IF(INDEX(BaseSafra!E:E,MATCH(Safra!F$234,BaseSafra!E:E, 0)+ROW(A8))&lt;&gt;Safra!F$234,INDEX(BaseSafra!E:E,MATCH(Safra!F$234, BaseSafra!E:E, 0)+ROW(A8)),""),""),"")</f>
        <v>Receita Total (R$)</v>
      </c>
      <c r="E244" s="729"/>
      <c r="F244" s="729"/>
      <c r="G244" s="729"/>
      <c r="H244" s="729"/>
      <c r="I244" s="730"/>
      <c r="J244" s="239">
        <f t="shared" ref="J244:X244" si="72">J241*J242</f>
        <v>0</v>
      </c>
      <c r="K244" s="239">
        <f t="shared" si="72"/>
        <v>0</v>
      </c>
      <c r="L244" s="239">
        <f t="shared" si="72"/>
        <v>0</v>
      </c>
      <c r="M244" s="239">
        <f t="shared" si="72"/>
        <v>0</v>
      </c>
      <c r="N244" s="239">
        <f t="shared" si="72"/>
        <v>0</v>
      </c>
      <c r="O244" s="239">
        <f t="shared" si="72"/>
        <v>0</v>
      </c>
      <c r="P244" s="239">
        <f t="shared" si="72"/>
        <v>0</v>
      </c>
      <c r="Q244" s="239">
        <f t="shared" si="72"/>
        <v>0</v>
      </c>
      <c r="R244" s="239">
        <f t="shared" si="72"/>
        <v>0</v>
      </c>
      <c r="S244" s="239">
        <f t="shared" si="72"/>
        <v>0</v>
      </c>
      <c r="T244" s="239">
        <f t="shared" si="72"/>
        <v>0</v>
      </c>
      <c r="U244" s="239">
        <f t="shared" si="72"/>
        <v>0</v>
      </c>
      <c r="V244" s="239">
        <f t="shared" si="72"/>
        <v>0</v>
      </c>
      <c r="W244" s="239">
        <f t="shared" si="72"/>
        <v>0</v>
      </c>
      <c r="X244" s="239">
        <f t="shared" si="72"/>
        <v>0</v>
      </c>
      <c r="Y244" s="657"/>
      <c r="Z244" s="658"/>
      <c r="AA244" s="658"/>
      <c r="AB244" s="658"/>
      <c r="AC244" s="658"/>
      <c r="AD244" s="659"/>
      <c r="AE244" s="61"/>
    </row>
    <row r="245" spans="2:31" s="3" customFormat="1" ht="18" customHeight="1" x14ac:dyDescent="0.3">
      <c r="B245" s="60"/>
      <c r="C245" s="741"/>
      <c r="D245" s="728" t="str" cm="1">
        <f t="array" ref="D245">IFERROR(IF(INDEX(BaseSafra!E:E,MATCH(Safra!F$234,BaseSafra!E:E, 0)+ROW(A9))&lt;&gt;"",IF(INDEX(BaseSafra!E:E,MATCH(Safra!F$234,BaseSafra!E:E, 0)+ROW(A9))&lt;&gt;Safra!F$234,INDEX(BaseSafra!E:E,MATCH(Safra!F$234, BaseSafra!E:E, 0)+ROW(A9)),""),""),"")</f>
        <v>Custo Total de Produção (R$)</v>
      </c>
      <c r="E245" s="729"/>
      <c r="F245" s="729"/>
      <c r="G245" s="729"/>
      <c r="H245" s="729"/>
      <c r="I245" s="730"/>
      <c r="J245" s="239">
        <f t="shared" ref="J245:X245" si="73">J243*J237</f>
        <v>0</v>
      </c>
      <c r="K245" s="239">
        <f t="shared" si="73"/>
        <v>0</v>
      </c>
      <c r="L245" s="239">
        <f t="shared" si="73"/>
        <v>0</v>
      </c>
      <c r="M245" s="239">
        <f t="shared" si="73"/>
        <v>0</v>
      </c>
      <c r="N245" s="239">
        <f t="shared" si="73"/>
        <v>0</v>
      </c>
      <c r="O245" s="239">
        <f t="shared" si="73"/>
        <v>0</v>
      </c>
      <c r="P245" s="239">
        <f t="shared" si="73"/>
        <v>0</v>
      </c>
      <c r="Q245" s="239">
        <f t="shared" si="73"/>
        <v>0</v>
      </c>
      <c r="R245" s="239">
        <f t="shared" si="73"/>
        <v>0</v>
      </c>
      <c r="S245" s="239">
        <f t="shared" si="73"/>
        <v>0</v>
      </c>
      <c r="T245" s="239">
        <f t="shared" si="73"/>
        <v>0</v>
      </c>
      <c r="U245" s="239">
        <f t="shared" si="73"/>
        <v>0</v>
      </c>
      <c r="V245" s="239">
        <f t="shared" si="73"/>
        <v>0</v>
      </c>
      <c r="W245" s="239">
        <f t="shared" si="73"/>
        <v>0</v>
      </c>
      <c r="X245" s="239">
        <f t="shared" si="73"/>
        <v>0</v>
      </c>
      <c r="Y245" s="657"/>
      <c r="Z245" s="658"/>
      <c r="AA245" s="658"/>
      <c r="AB245" s="658"/>
      <c r="AC245" s="658"/>
      <c r="AD245" s="659"/>
      <c r="AE245" s="61"/>
    </row>
    <row r="246" spans="2:31" s="3" customFormat="1" ht="18" customHeight="1" x14ac:dyDescent="0.3">
      <c r="B246" s="60"/>
      <c r="C246" s="741"/>
      <c r="D246" s="728" t="str" cm="1">
        <f t="array" ref="D246">IFERROR(IF(INDEX(BaseSafra!E:E,MATCH(Safra!F$234,BaseSafra!E:E, 0)+ROW(A10))&lt;&gt;"",IF(INDEX(BaseSafra!E:E,MATCH(Safra!F$234,BaseSafra!E:E, 0)+ROW(A10))&lt;&gt;Safra!F$234,INDEX(BaseSafra!E:E,MATCH(Safra!F$234, BaseSafra!E:E, 0)+ROW(A10)),""),""),"")</f>
        <v>RESULTADO BRUTO (R$)</v>
      </c>
      <c r="E246" s="729"/>
      <c r="F246" s="729"/>
      <c r="G246" s="729"/>
      <c r="H246" s="729"/>
      <c r="I246" s="730"/>
      <c r="J246" s="239">
        <f t="shared" ref="J246:X246" si="74">J244-J245</f>
        <v>0</v>
      </c>
      <c r="K246" s="239">
        <f t="shared" si="74"/>
        <v>0</v>
      </c>
      <c r="L246" s="239">
        <f t="shared" si="74"/>
        <v>0</v>
      </c>
      <c r="M246" s="239">
        <f t="shared" si="74"/>
        <v>0</v>
      </c>
      <c r="N246" s="239">
        <f t="shared" si="74"/>
        <v>0</v>
      </c>
      <c r="O246" s="239">
        <f t="shared" si="74"/>
        <v>0</v>
      </c>
      <c r="P246" s="239">
        <f t="shared" si="74"/>
        <v>0</v>
      </c>
      <c r="Q246" s="239">
        <f t="shared" si="74"/>
        <v>0</v>
      </c>
      <c r="R246" s="239">
        <f t="shared" si="74"/>
        <v>0</v>
      </c>
      <c r="S246" s="239">
        <f t="shared" si="74"/>
        <v>0</v>
      </c>
      <c r="T246" s="239">
        <f t="shared" si="74"/>
        <v>0</v>
      </c>
      <c r="U246" s="239">
        <f t="shared" si="74"/>
        <v>0</v>
      </c>
      <c r="V246" s="239">
        <f t="shared" si="74"/>
        <v>0</v>
      </c>
      <c r="W246" s="239">
        <f t="shared" si="74"/>
        <v>0</v>
      </c>
      <c r="X246" s="239">
        <f t="shared" si="74"/>
        <v>0</v>
      </c>
      <c r="Y246" s="657"/>
      <c r="Z246" s="658"/>
      <c r="AA246" s="658"/>
      <c r="AB246" s="658"/>
      <c r="AC246" s="658"/>
      <c r="AD246" s="659"/>
      <c r="AE246" s="61"/>
    </row>
    <row r="247" spans="2:31" s="3" customFormat="1" ht="18" customHeight="1" x14ac:dyDescent="0.3">
      <c r="B247" s="60"/>
      <c r="C247" s="741"/>
      <c r="D247" s="728" t="str" cm="1">
        <f t="array" ref="D247">IFERROR(IF(INDEX(BaseSafra!E:E,MATCH(Safra!F$234,BaseSafra!E:E, 0)+ROW(A11))&lt;&gt;"",IF(INDEX(BaseSafra!E:E,MATCH(Safra!F$234,BaseSafra!E:E, 0)+ROW(A11))&lt;&gt;Safra!F$234,INDEX(BaseSafra!E:E,MATCH(Safra!F$234, BaseSafra!E:E, 0)+ROW(A11)),""),""),"")</f>
        <v>MARGEM BRUTA (%)</v>
      </c>
      <c r="E247" s="729"/>
      <c r="F247" s="729"/>
      <c r="G247" s="729"/>
      <c r="H247" s="729"/>
      <c r="I247" s="730"/>
      <c r="J247" s="239">
        <f t="shared" ref="J247:X247" si="75">IFERROR(J246/J244,0)</f>
        <v>0</v>
      </c>
      <c r="K247" s="239">
        <f t="shared" si="75"/>
        <v>0</v>
      </c>
      <c r="L247" s="239">
        <f t="shared" si="75"/>
        <v>0</v>
      </c>
      <c r="M247" s="239">
        <f t="shared" si="75"/>
        <v>0</v>
      </c>
      <c r="N247" s="239">
        <f t="shared" si="75"/>
        <v>0</v>
      </c>
      <c r="O247" s="239">
        <f t="shared" si="75"/>
        <v>0</v>
      </c>
      <c r="P247" s="239">
        <f t="shared" si="75"/>
        <v>0</v>
      </c>
      <c r="Q247" s="239">
        <f t="shared" si="75"/>
        <v>0</v>
      </c>
      <c r="R247" s="239">
        <f t="shared" si="75"/>
        <v>0</v>
      </c>
      <c r="S247" s="239">
        <f t="shared" si="75"/>
        <v>0</v>
      </c>
      <c r="T247" s="239">
        <f t="shared" si="75"/>
        <v>0</v>
      </c>
      <c r="U247" s="239">
        <f t="shared" si="75"/>
        <v>0</v>
      </c>
      <c r="V247" s="239">
        <f t="shared" si="75"/>
        <v>0</v>
      </c>
      <c r="W247" s="239">
        <f t="shared" si="75"/>
        <v>0</v>
      </c>
      <c r="X247" s="239">
        <f t="shared" si="75"/>
        <v>0</v>
      </c>
      <c r="Y247" s="657"/>
      <c r="Z247" s="658"/>
      <c r="AA247" s="658"/>
      <c r="AB247" s="658"/>
      <c r="AC247" s="658"/>
      <c r="AD247" s="659"/>
      <c r="AE247" s="61"/>
    </row>
    <row r="248" spans="2:31" s="3" customFormat="1" ht="18" customHeight="1" x14ac:dyDescent="0.3">
      <c r="B248" s="60"/>
      <c r="C248" s="741"/>
      <c r="D248" s="728" t="str" cm="1">
        <f t="array" ref="D248">IFERROR(IF(INDEX(BaseSafra!E:E,MATCH(Safra!F$234,BaseSafra!E:E, 0)+ROW(A12))&lt;&gt;"",IF(INDEX(BaseSafra!E:E,MATCH(Safra!F$234,BaseSafra!E:E, 0)+ROW(A12))&lt;&gt;Safra!F$234,INDEX(BaseSafra!E:E,MATCH(Safra!F$234, BaseSafra!E:E, 0)+ROW(A12)),""),""),"")</f>
        <v/>
      </c>
      <c r="E248" s="729"/>
      <c r="F248" s="729"/>
      <c r="G248" s="729"/>
      <c r="H248" s="729"/>
      <c r="I248" s="730"/>
      <c r="J248" s="229"/>
      <c r="K248" s="229"/>
      <c r="L248" s="229"/>
      <c r="M248" s="279"/>
      <c r="N248" s="279"/>
      <c r="O248" s="279"/>
      <c r="P248" s="279"/>
      <c r="Q248" s="279"/>
      <c r="R248" s="279"/>
      <c r="S248" s="279"/>
      <c r="T248" s="279"/>
      <c r="U248" s="279"/>
      <c r="V248" s="279"/>
      <c r="W248" s="279"/>
      <c r="X248" s="279"/>
      <c r="Y248" s="657"/>
      <c r="Z248" s="658"/>
      <c r="AA248" s="658"/>
      <c r="AB248" s="658"/>
      <c r="AC248" s="658"/>
      <c r="AD248" s="659"/>
      <c r="AE248" s="61"/>
    </row>
    <row r="249" spans="2:31" s="3" customFormat="1" ht="18" customHeight="1" x14ac:dyDescent="0.3">
      <c r="B249" s="60"/>
      <c r="C249" s="741"/>
      <c r="D249" s="728" t="str" cm="1">
        <f t="array" ref="D249">IFERROR(IF(INDEX(BaseSafra!E:E,MATCH(Safra!F$234,BaseSafra!E:E, 0)+ROW(A13))&lt;&gt;"",IF(INDEX(BaseSafra!E:E,MATCH(Safra!F$234,BaseSafra!E:E, 0)+ROW(A13))&lt;&gt;Safra!F$234,INDEX(BaseSafra!E:E,MATCH(Safra!F$234, BaseSafra!E:E, 0)+ROW(A13)),""),""),"")</f>
        <v/>
      </c>
      <c r="E249" s="729"/>
      <c r="F249" s="729"/>
      <c r="G249" s="729"/>
      <c r="H249" s="729"/>
      <c r="I249" s="730"/>
      <c r="J249" s="229"/>
      <c r="K249" s="229"/>
      <c r="L249" s="229"/>
      <c r="M249" s="279"/>
      <c r="N249" s="279"/>
      <c r="O249" s="279"/>
      <c r="P249" s="279"/>
      <c r="Q249" s="279"/>
      <c r="R249" s="279"/>
      <c r="S249" s="279"/>
      <c r="T249" s="279"/>
      <c r="U249" s="279"/>
      <c r="V249" s="279"/>
      <c r="W249" s="279"/>
      <c r="X249" s="279"/>
      <c r="Y249" s="657"/>
      <c r="Z249" s="658"/>
      <c r="AA249" s="658"/>
      <c r="AB249" s="658"/>
      <c r="AC249" s="658"/>
      <c r="AD249" s="659"/>
      <c r="AE249" s="61"/>
    </row>
    <row r="250" spans="2:31" s="3" customFormat="1" ht="18" customHeight="1" x14ac:dyDescent="0.3">
      <c r="B250" s="60"/>
      <c r="C250" s="741"/>
      <c r="D250" s="728" t="str" cm="1">
        <f t="array" ref="D250">IFERROR(IF(INDEX(BaseSafra!E:E,MATCH(Safra!F$234,BaseSafra!E:E, 0)+ROW(A14))&lt;&gt;"",IF(INDEX(BaseSafra!E:E,MATCH(Safra!F$234,BaseSafra!E:E, 0)+ROW(A14))&lt;&gt;Safra!F$234,INDEX(BaseSafra!E:E,MATCH(Safra!F$234, BaseSafra!E:E, 0)+ROW(A14)),""),""),"")</f>
        <v/>
      </c>
      <c r="E250" s="729"/>
      <c r="F250" s="729"/>
      <c r="G250" s="729"/>
      <c r="H250" s="729"/>
      <c r="I250" s="730"/>
      <c r="J250" s="229"/>
      <c r="K250" s="229"/>
      <c r="L250" s="229"/>
      <c r="M250" s="279"/>
      <c r="N250" s="279"/>
      <c r="O250" s="279"/>
      <c r="P250" s="279"/>
      <c r="Q250" s="279"/>
      <c r="R250" s="279"/>
      <c r="S250" s="279"/>
      <c r="T250" s="279"/>
      <c r="U250" s="279"/>
      <c r="V250" s="279"/>
      <c r="W250" s="279"/>
      <c r="X250" s="279"/>
      <c r="Y250" s="657"/>
      <c r="Z250" s="658"/>
      <c r="AA250" s="658"/>
      <c r="AB250" s="658"/>
      <c r="AC250" s="658"/>
      <c r="AD250" s="659"/>
      <c r="AE250" s="61"/>
    </row>
    <row r="251" spans="2:31" s="3" customFormat="1" ht="18" customHeight="1" x14ac:dyDescent="0.3">
      <c r="B251" s="60"/>
      <c r="C251" s="741"/>
      <c r="D251" s="728" t="str" cm="1">
        <f t="array" ref="D251">IFERROR(IF(INDEX(BaseSafra!E:E,MATCH(Safra!F$234,BaseSafra!E:E, 0)+ROW(A15))&lt;&gt;"",IF(INDEX(BaseSafra!E:E,MATCH(Safra!F$234,BaseSafra!E:E, 0)+ROW(A15))&lt;&gt;Safra!F$234,INDEX(BaseSafra!E:E,MATCH(Safra!F$234, BaseSafra!E:E, 0)+ROW(A15)),""),""),"")</f>
        <v/>
      </c>
      <c r="E251" s="729"/>
      <c r="F251" s="729"/>
      <c r="G251" s="729"/>
      <c r="H251" s="729"/>
      <c r="I251" s="730"/>
      <c r="J251" s="229"/>
      <c r="K251" s="229"/>
      <c r="L251" s="229"/>
      <c r="M251" s="279"/>
      <c r="N251" s="279"/>
      <c r="O251" s="279"/>
      <c r="P251" s="279"/>
      <c r="Q251" s="279"/>
      <c r="R251" s="279"/>
      <c r="S251" s="279"/>
      <c r="T251" s="279"/>
      <c r="U251" s="279"/>
      <c r="V251" s="279"/>
      <c r="W251" s="279"/>
      <c r="X251" s="279"/>
      <c r="Y251" s="657"/>
      <c r="Z251" s="658"/>
      <c r="AA251" s="658"/>
      <c r="AB251" s="658"/>
      <c r="AC251" s="658"/>
      <c r="AD251" s="659"/>
      <c r="AE251" s="61"/>
    </row>
    <row r="252" spans="2:31" s="3" customFormat="1" ht="18" customHeight="1" x14ac:dyDescent="0.3">
      <c r="B252" s="60"/>
      <c r="C252" s="741"/>
      <c r="D252" s="728" t="str" cm="1">
        <f t="array" ref="D252">IFERROR(IF(INDEX(BaseSafra!E:E,MATCH(Safra!F$234,BaseSafra!E:E, 0)+ROW(A16))&lt;&gt;"",IF(INDEX(BaseSafra!E:E,MATCH(Safra!F$234,BaseSafra!E:E, 0)+ROW(A16))&lt;&gt;Safra!F$234,INDEX(BaseSafra!E:E,MATCH(Safra!F$234, BaseSafra!E:E, 0)+ROW(A16)),""),""),"")</f>
        <v/>
      </c>
      <c r="E252" s="729"/>
      <c r="F252" s="729"/>
      <c r="G252" s="729"/>
      <c r="H252" s="729"/>
      <c r="I252" s="730"/>
      <c r="J252" s="229"/>
      <c r="K252" s="229"/>
      <c r="L252" s="229"/>
      <c r="M252" s="279"/>
      <c r="N252" s="279"/>
      <c r="O252" s="279"/>
      <c r="P252" s="279"/>
      <c r="Q252" s="279"/>
      <c r="R252" s="279"/>
      <c r="S252" s="279"/>
      <c r="T252" s="279"/>
      <c r="U252" s="279"/>
      <c r="V252" s="279"/>
      <c r="W252" s="279"/>
      <c r="X252" s="279"/>
      <c r="Y252" s="657"/>
      <c r="Z252" s="658"/>
      <c r="AA252" s="658"/>
      <c r="AB252" s="658"/>
      <c r="AC252" s="658"/>
      <c r="AD252" s="659"/>
      <c r="AE252" s="61"/>
    </row>
    <row r="253" spans="2:31" s="3" customFormat="1" ht="18" customHeight="1" x14ac:dyDescent="0.3">
      <c r="B253" s="60"/>
      <c r="C253" s="741"/>
      <c r="D253" s="728" t="str" cm="1">
        <f t="array" ref="D253">IFERROR(IF(INDEX(BaseSafra!E:E,MATCH(Safra!F$234,BaseSafra!E:E, 0)+ROW(A17))&lt;&gt;"",IF(INDEX(BaseSafra!E:E,MATCH(Safra!F$234,BaseSafra!E:E, 0)+ROW(A17))&lt;&gt;Safra!F$234,INDEX(BaseSafra!E:E,MATCH(Safra!F$234, BaseSafra!E:E, 0)+ROW(A17)),""),""),"")</f>
        <v/>
      </c>
      <c r="E253" s="729"/>
      <c r="F253" s="729"/>
      <c r="G253" s="729"/>
      <c r="H253" s="729"/>
      <c r="I253" s="730"/>
      <c r="J253" s="229"/>
      <c r="K253" s="229"/>
      <c r="L253" s="229"/>
      <c r="M253" s="280"/>
      <c r="N253" s="280"/>
      <c r="O253" s="280"/>
      <c r="P253" s="280"/>
      <c r="Q253" s="280"/>
      <c r="R253" s="280"/>
      <c r="S253" s="280"/>
      <c r="T253" s="280"/>
      <c r="U253" s="280"/>
      <c r="V253" s="280"/>
      <c r="W253" s="280"/>
      <c r="X253" s="280"/>
      <c r="Y253" s="657"/>
      <c r="Z253" s="658"/>
      <c r="AA253" s="658"/>
      <c r="AB253" s="658"/>
      <c r="AC253" s="658"/>
      <c r="AD253" s="659"/>
      <c r="AE253" s="61"/>
    </row>
    <row r="254" spans="2:31" s="3" customFormat="1" ht="18" customHeight="1" x14ac:dyDescent="0.3">
      <c r="B254" s="60"/>
      <c r="C254" s="741"/>
      <c r="D254" s="728" t="str" cm="1">
        <f t="array" ref="D254">IFERROR(IF(INDEX(BaseSafra!E:E,MATCH(Safra!F$234,BaseSafra!E:E, 0)+ROW(A18))&lt;&gt;"",IF(INDEX(BaseSafra!E:E,MATCH(Safra!F$234,BaseSafra!E:E, 0)+ROW(A18))&lt;&gt;Safra!F$234,INDEX(BaseSafra!E:E,MATCH(Safra!F$234, BaseSafra!E:E, 0)+ROW(A18)),""),""),"")</f>
        <v/>
      </c>
      <c r="E254" s="729"/>
      <c r="F254" s="729"/>
      <c r="G254" s="729"/>
      <c r="H254" s="729"/>
      <c r="I254" s="730"/>
      <c r="J254" s="229"/>
      <c r="K254" s="229"/>
      <c r="L254" s="229"/>
      <c r="M254" s="280"/>
      <c r="N254" s="280"/>
      <c r="O254" s="280"/>
      <c r="P254" s="280"/>
      <c r="Q254" s="280"/>
      <c r="R254" s="280"/>
      <c r="S254" s="280"/>
      <c r="T254" s="280"/>
      <c r="U254" s="280"/>
      <c r="V254" s="280"/>
      <c r="W254" s="280"/>
      <c r="X254" s="280"/>
      <c r="Y254" s="657"/>
      <c r="Z254" s="658"/>
      <c r="AA254" s="658"/>
      <c r="AB254" s="658"/>
      <c r="AC254" s="658"/>
      <c r="AD254" s="659"/>
      <c r="AE254" s="61"/>
    </row>
    <row r="255" spans="2:31" s="3" customFormat="1" ht="18" customHeight="1" x14ac:dyDescent="0.3">
      <c r="B255" s="60"/>
      <c r="C255" s="741"/>
      <c r="D255" s="728" t="str" cm="1">
        <f t="array" ref="D255">IFERROR(IF(INDEX(BaseSafra!E:E,MATCH(Safra!F$234,BaseSafra!E:E, 0)+ROW(A19))&lt;&gt;"",IF(INDEX(BaseSafra!E:E,MATCH(Safra!F$234,BaseSafra!E:E, 0)+ROW(A19))&lt;&gt;Safra!F$234,INDEX(BaseSafra!E:E,MATCH(Safra!F$234, BaseSafra!E:E, 0)+ROW(A19)),""),""),"")</f>
        <v/>
      </c>
      <c r="E255" s="729"/>
      <c r="F255" s="729"/>
      <c r="G255" s="729"/>
      <c r="H255" s="729"/>
      <c r="I255" s="730"/>
      <c r="J255" s="229"/>
      <c r="K255" s="229"/>
      <c r="L255" s="229"/>
      <c r="M255" s="280"/>
      <c r="N255" s="280"/>
      <c r="O255" s="280"/>
      <c r="P255" s="280"/>
      <c r="Q255" s="280"/>
      <c r="R255" s="280"/>
      <c r="S255" s="280"/>
      <c r="T255" s="280"/>
      <c r="U255" s="280"/>
      <c r="V255" s="280"/>
      <c r="W255" s="280"/>
      <c r="X255" s="280"/>
      <c r="Y255" s="657"/>
      <c r="Z255" s="658"/>
      <c r="AA255" s="658"/>
      <c r="AB255" s="658"/>
      <c r="AC255" s="658"/>
      <c r="AD255" s="659"/>
      <c r="AE255" s="61"/>
    </row>
    <row r="256" spans="2:31" s="3" customFormat="1" ht="18" customHeight="1" x14ac:dyDescent="0.3">
      <c r="B256" s="60"/>
      <c r="C256" s="741"/>
      <c r="D256" s="728" t="str" cm="1">
        <f t="array" ref="D256">IFERROR(IF(INDEX(BaseSafra!E:E,MATCH(Safra!F$234,BaseSafra!E:E, 0)+ROW(A20))&lt;&gt;"",IF(INDEX(BaseSafra!E:E,MATCH(Safra!F$234,BaseSafra!E:E, 0)+ROW(A20))&lt;&gt;Safra!F$234,INDEX(BaseSafra!E:E,MATCH(Safra!F$234, BaseSafra!E:E, 0)+ROW(A20)),""),""),"")</f>
        <v/>
      </c>
      <c r="E256" s="729"/>
      <c r="F256" s="729"/>
      <c r="G256" s="729"/>
      <c r="H256" s="729"/>
      <c r="I256" s="730"/>
      <c r="J256" s="229"/>
      <c r="K256" s="229"/>
      <c r="L256" s="229"/>
      <c r="M256" s="280"/>
      <c r="N256" s="280"/>
      <c r="O256" s="280"/>
      <c r="P256" s="280"/>
      <c r="Q256" s="280"/>
      <c r="R256" s="280"/>
      <c r="S256" s="280"/>
      <c r="T256" s="280"/>
      <c r="U256" s="280"/>
      <c r="V256" s="280"/>
      <c r="W256" s="280"/>
      <c r="X256" s="280"/>
      <c r="Y256" s="657"/>
      <c r="Z256" s="658"/>
      <c r="AA256" s="658"/>
      <c r="AB256" s="658"/>
      <c r="AC256" s="658"/>
      <c r="AD256" s="659"/>
      <c r="AE256" s="61"/>
    </row>
    <row r="257" spans="2:31" s="3" customFormat="1" ht="18" customHeight="1" x14ac:dyDescent="0.3">
      <c r="B257" s="60"/>
      <c r="C257" s="742"/>
      <c r="D257" s="728" t="str" cm="1">
        <f t="array" ref="D257">IFERROR(IF(INDEX(BaseSafra!E:E,MATCH(Safra!F$234,BaseSafra!E:E, 0)+ROW(A21))&lt;&gt;"",IF(INDEX(BaseSafra!E:E,MATCH(Safra!F$234,BaseSafra!E:E, 0)+ROW(A21))&lt;&gt;Safra!F$234,INDEX(BaseSafra!E:E,MATCH(Safra!F$234, BaseSafra!E:E, 0)+ROW(A21)),""),""),"")</f>
        <v/>
      </c>
      <c r="E257" s="729"/>
      <c r="F257" s="729"/>
      <c r="G257" s="729"/>
      <c r="H257" s="729"/>
      <c r="I257" s="730"/>
      <c r="J257" s="240"/>
      <c r="K257" s="240"/>
      <c r="L257" s="240"/>
      <c r="M257" s="281"/>
      <c r="N257" s="281"/>
      <c r="O257" s="281"/>
      <c r="P257" s="281"/>
      <c r="Q257" s="281"/>
      <c r="R257" s="281"/>
      <c r="S257" s="281"/>
      <c r="T257" s="281"/>
      <c r="U257" s="281"/>
      <c r="V257" s="281"/>
      <c r="W257" s="281"/>
      <c r="X257" s="281"/>
      <c r="Y257" s="660"/>
      <c r="Z257" s="661"/>
      <c r="AA257" s="661"/>
      <c r="AB257" s="661"/>
      <c r="AC257" s="661"/>
      <c r="AD257" s="662"/>
      <c r="AE257" s="61"/>
    </row>
    <row r="258" spans="2:31" ht="18" customHeight="1" x14ac:dyDescent="0.3">
      <c r="B258" s="22"/>
      <c r="D258" s="31"/>
      <c r="E258" s="31"/>
      <c r="F258" s="31"/>
      <c r="G258" s="31"/>
      <c r="H258" s="31"/>
      <c r="I258" s="31"/>
      <c r="J258" s="31"/>
      <c r="K258" s="31"/>
      <c r="L258" s="31"/>
      <c r="M258" s="31"/>
      <c r="N258" s="31"/>
      <c r="O258" s="31"/>
      <c r="P258" s="31"/>
      <c r="Q258" s="31"/>
      <c r="R258" s="31"/>
      <c r="S258" s="31"/>
      <c r="T258" s="31"/>
      <c r="U258" s="31"/>
      <c r="V258" s="31"/>
      <c r="W258" s="31"/>
      <c r="X258" s="31"/>
      <c r="Y258" s="31"/>
      <c r="Z258" s="31"/>
      <c r="AA258" s="31"/>
      <c r="AB258" s="31"/>
      <c r="AC258" s="31"/>
      <c r="AD258" s="31"/>
      <c r="AE258" s="21"/>
    </row>
    <row r="259" spans="2:31" s="3" customFormat="1" ht="19.8" customHeight="1" x14ac:dyDescent="0.3">
      <c r="B259" s="60"/>
      <c r="C259" s="740">
        <v>10</v>
      </c>
      <c r="D259" s="743" t="s">
        <v>48</v>
      </c>
      <c r="E259" s="664"/>
      <c r="F259" s="743" t="s">
        <v>45</v>
      </c>
      <c r="G259" s="743"/>
      <c r="H259" s="743"/>
      <c r="I259" s="277"/>
      <c r="J259" s="744" t="s">
        <v>286</v>
      </c>
      <c r="K259" s="745"/>
      <c r="L259" s="745"/>
      <c r="M259" s="745"/>
      <c r="N259" s="745"/>
      <c r="O259" s="745"/>
      <c r="P259" s="745"/>
      <c r="Q259" s="745"/>
      <c r="R259" s="745"/>
      <c r="S259" s="745"/>
      <c r="T259" s="745"/>
      <c r="U259" s="745"/>
      <c r="V259" s="745"/>
      <c r="W259" s="745"/>
      <c r="X259" s="746"/>
      <c r="Y259" s="744" t="s">
        <v>47</v>
      </c>
      <c r="Z259" s="745"/>
      <c r="AA259" s="745"/>
      <c r="AB259" s="745"/>
      <c r="AC259" s="745"/>
      <c r="AD259" s="746"/>
      <c r="AE259" s="61"/>
    </row>
    <row r="260" spans="2:31" s="3" customFormat="1" ht="19.8" customHeight="1" x14ac:dyDescent="0.3">
      <c r="B260" s="60"/>
      <c r="C260" s="741"/>
      <c r="D260" s="666"/>
      <c r="E260" s="667"/>
      <c r="F260" s="743"/>
      <c r="G260" s="743"/>
      <c r="H260" s="743"/>
      <c r="I260" s="278"/>
      <c r="J260" s="747" t="str">
        <f>IF(MONTH($D$15)&gt;=10,(YEAR($D$15)-2)&amp;"/"&amp;(YEAR($D$15)-1),(YEAR($D$15)-3)&amp;"/"&amp;(YEAR($D$15)-2))</f>
        <v>2022/2023</v>
      </c>
      <c r="K260" s="747"/>
      <c r="L260" s="747"/>
      <c r="M260" s="747" t="str">
        <f>IF(MONTH($D$15)&gt;=10,(YEAR($D$15)-1)&amp;"/"&amp;YEAR($D$15),(YEAR($D$15)-2)&amp;"/"&amp;(YEAR($D$15)-1))</f>
        <v>2023/2024</v>
      </c>
      <c r="N260" s="747"/>
      <c r="O260" s="747"/>
      <c r="P260" s="747" t="str">
        <f>IF(MONTH($D$15)&gt;=10,YEAR($D$15)&amp;"/"&amp;YEAR($D$15)+1,YEAR($D$15)-1&amp;"/"&amp;YEAR($D$15))</f>
        <v>2024/2025</v>
      </c>
      <c r="Q260" s="747"/>
      <c r="R260" s="747"/>
      <c r="S260" s="747" t="str">
        <f>IF(MONTH($D$15)&gt;=10,(YEAR($D$15)+1)&amp;"/"&amp;(YEAR($D$15)+2),YEAR($D$15)&amp;"/"&amp;(YEAR($D$15)+1))</f>
        <v>2025/2026</v>
      </c>
      <c r="T260" s="747"/>
      <c r="U260" s="747"/>
      <c r="V260" s="747" t="str">
        <f>IF(MONTH($D$15)&gt;=10,(YEAR($D$15)+2)&amp;"/"&amp;(YEAR($D$15)+3),(YEAR($D$15)+1)&amp;"/"&amp;(YEAR($D$15)+2))</f>
        <v>2026/2027</v>
      </c>
      <c r="W260" s="747"/>
      <c r="X260" s="747"/>
      <c r="Y260" s="117"/>
      <c r="Z260" s="115"/>
      <c r="AA260" s="115"/>
      <c r="AB260" s="115"/>
      <c r="AC260" s="115"/>
      <c r="AD260" s="116"/>
      <c r="AE260" s="61"/>
    </row>
    <row r="261" spans="2:31" s="3" customFormat="1" ht="18" customHeight="1" x14ac:dyDescent="0.3">
      <c r="B261" s="60"/>
      <c r="C261" s="741"/>
      <c r="D261" s="748" t="s">
        <v>30</v>
      </c>
      <c r="E261" s="749"/>
      <c r="F261" s="749"/>
      <c r="G261" s="749"/>
      <c r="H261" s="749"/>
      <c r="I261" s="750"/>
      <c r="J261" s="32" t="s">
        <v>287</v>
      </c>
      <c r="K261" s="110" t="s">
        <v>288</v>
      </c>
      <c r="L261" s="35" t="s">
        <v>289</v>
      </c>
      <c r="M261" s="32" t="s">
        <v>287</v>
      </c>
      <c r="N261" s="110" t="s">
        <v>288</v>
      </c>
      <c r="O261" s="35" t="s">
        <v>289</v>
      </c>
      <c r="P261" s="32" t="s">
        <v>287</v>
      </c>
      <c r="Q261" s="110" t="s">
        <v>288</v>
      </c>
      <c r="R261" s="35" t="s">
        <v>289</v>
      </c>
      <c r="S261" s="32" t="s">
        <v>287</v>
      </c>
      <c r="T261" s="110" t="s">
        <v>288</v>
      </c>
      <c r="U261" s="35" t="s">
        <v>289</v>
      </c>
      <c r="V261" s="32" t="s">
        <v>287</v>
      </c>
      <c r="W261" s="110" t="s">
        <v>288</v>
      </c>
      <c r="X261" s="35" t="s">
        <v>289</v>
      </c>
      <c r="Y261" s="657"/>
      <c r="Z261" s="658"/>
      <c r="AA261" s="658"/>
      <c r="AB261" s="658"/>
      <c r="AC261" s="658"/>
      <c r="AD261" s="659"/>
      <c r="AE261" s="61"/>
    </row>
    <row r="262" spans="2:31" s="3" customFormat="1" ht="18" customHeight="1" x14ac:dyDescent="0.3">
      <c r="B262" s="60"/>
      <c r="C262" s="741"/>
      <c r="D262" s="728" t="str" cm="1">
        <f t="array" ref="D262">IFERROR(IF(INDEX(BaseSafra!E:E,MATCH(Safra!F$259,BaseSafra!E:E, 0)+ROW(A1))&lt;&gt;"",IF(INDEX(BaseSafra!E:E,MATCH(Safra!F$259,BaseSafra!E:E, 0)+ROW(A1))&lt;&gt;Safra!F$259,INDEX(BaseSafra!E:E,MATCH(Safra!F$259, BaseSafra!E:E, 0)+ROW(A1)),""),""),"")</f>
        <v>Área Plantada (ha)</v>
      </c>
      <c r="E262" s="729"/>
      <c r="F262" s="729"/>
      <c r="G262" s="729"/>
      <c r="H262" s="729"/>
      <c r="I262" s="730"/>
      <c r="J262" s="220">
        <f t="shared" ref="J262:X262" si="76">SUM(J263:J264)</f>
        <v>0</v>
      </c>
      <c r="K262" s="220">
        <f t="shared" si="76"/>
        <v>0</v>
      </c>
      <c r="L262" s="220">
        <f t="shared" si="76"/>
        <v>0</v>
      </c>
      <c r="M262" s="220">
        <f t="shared" si="76"/>
        <v>0</v>
      </c>
      <c r="N262" s="220">
        <f t="shared" si="76"/>
        <v>0</v>
      </c>
      <c r="O262" s="220">
        <f t="shared" si="76"/>
        <v>0</v>
      </c>
      <c r="P262" s="220">
        <f t="shared" si="76"/>
        <v>0</v>
      </c>
      <c r="Q262" s="220">
        <f t="shared" si="76"/>
        <v>0</v>
      </c>
      <c r="R262" s="220">
        <f t="shared" si="76"/>
        <v>0</v>
      </c>
      <c r="S262" s="220">
        <f t="shared" si="76"/>
        <v>0</v>
      </c>
      <c r="T262" s="220">
        <f t="shared" si="76"/>
        <v>0</v>
      </c>
      <c r="U262" s="220">
        <f t="shared" si="76"/>
        <v>0</v>
      </c>
      <c r="V262" s="220">
        <f t="shared" si="76"/>
        <v>0</v>
      </c>
      <c r="W262" s="220">
        <f t="shared" si="76"/>
        <v>0</v>
      </c>
      <c r="X262" s="220">
        <f t="shared" si="76"/>
        <v>0</v>
      </c>
      <c r="Y262" s="657"/>
      <c r="Z262" s="658"/>
      <c r="AA262" s="658"/>
      <c r="AB262" s="658"/>
      <c r="AC262" s="658"/>
      <c r="AD262" s="659"/>
      <c r="AE262" s="61"/>
    </row>
    <row r="263" spans="2:31" s="3" customFormat="1" ht="18" customHeight="1" x14ac:dyDescent="0.3">
      <c r="B263" s="60"/>
      <c r="C263" s="741"/>
      <c r="D263" s="728" t="str" cm="1">
        <f t="array" ref="D263">IFERROR(IF(INDEX(BaseSafra!E:E,MATCH(Safra!F$259,BaseSafra!E:E, 0)+ROW(A2))&lt;&gt;"",IF(INDEX(BaseSafra!E:E,MATCH(Safra!F$259,BaseSafra!E:E, 0)+ROW(A2))&lt;&gt;Safra!F$259,INDEX(BaseSafra!E:E,MATCH(Safra!F$259, BaseSafra!E:E, 0)+ROW(A2)),""),""),"")</f>
        <v>Própria (ha)</v>
      </c>
      <c r="E263" s="729"/>
      <c r="F263" s="729"/>
      <c r="G263" s="729"/>
      <c r="H263" s="729"/>
      <c r="I263" s="730"/>
      <c r="J263" s="229"/>
      <c r="K263" s="229"/>
      <c r="L263" s="229"/>
      <c r="M263" s="229"/>
      <c r="N263" s="229"/>
      <c r="O263" s="229"/>
      <c r="P263" s="229"/>
      <c r="Q263" s="229"/>
      <c r="R263" s="229"/>
      <c r="S263" s="229"/>
      <c r="T263" s="229"/>
      <c r="U263" s="229"/>
      <c r="V263" s="229"/>
      <c r="W263" s="229"/>
      <c r="X263" s="229"/>
      <c r="Y263" s="657"/>
      <c r="Z263" s="658"/>
      <c r="AA263" s="658"/>
      <c r="AB263" s="658"/>
      <c r="AC263" s="658"/>
      <c r="AD263" s="659"/>
      <c r="AE263" s="61"/>
    </row>
    <row r="264" spans="2:31" s="3" customFormat="1" ht="18" customHeight="1" x14ac:dyDescent="0.3">
      <c r="B264" s="60"/>
      <c r="C264" s="741"/>
      <c r="D264" s="728" t="str" cm="1">
        <f t="array" ref="D264">IFERROR(IF(INDEX(BaseSafra!E:E,MATCH(Safra!F$259,BaseSafra!E:E, 0)+ROW(A3))&lt;&gt;"",IF(INDEX(BaseSafra!E:E,MATCH(Safra!F$259,BaseSafra!E:E, 0)+ROW(A3))&lt;&gt;Safra!F$259,INDEX(BaseSafra!E:E,MATCH(Safra!F$259, BaseSafra!E:E, 0)+ROW(A3)),""),""),"")</f>
        <v>Arrendada (ha)</v>
      </c>
      <c r="E264" s="729"/>
      <c r="F264" s="729"/>
      <c r="G264" s="729"/>
      <c r="H264" s="729"/>
      <c r="I264" s="730"/>
      <c r="J264" s="229"/>
      <c r="K264" s="229"/>
      <c r="L264" s="229"/>
      <c r="M264" s="229"/>
      <c r="N264" s="229"/>
      <c r="O264" s="229"/>
      <c r="P264" s="229"/>
      <c r="Q264" s="229"/>
      <c r="R264" s="229"/>
      <c r="S264" s="229"/>
      <c r="T264" s="229"/>
      <c r="U264" s="229"/>
      <c r="V264" s="229"/>
      <c r="W264" s="229"/>
      <c r="X264" s="229"/>
      <c r="Y264" s="657"/>
      <c r="Z264" s="658"/>
      <c r="AA264" s="658"/>
      <c r="AB264" s="658"/>
      <c r="AC264" s="658"/>
      <c r="AD264" s="659"/>
      <c r="AE264" s="61"/>
    </row>
    <row r="265" spans="2:31" s="3" customFormat="1" ht="18" customHeight="1" x14ac:dyDescent="0.3">
      <c r="B265" s="60"/>
      <c r="C265" s="741"/>
      <c r="D265" s="728" t="str" cm="1">
        <f t="array" ref="D265">IFERROR(IF(INDEX(BaseSafra!E:E,MATCH(Safra!F$259,BaseSafra!E:E, 0)+ROW(A4))&lt;&gt;"",IF(INDEX(BaseSafra!E:E,MATCH(Safra!F$259,BaseSafra!E:E, 0)+ROW(A4))&lt;&gt;Safra!F$259,INDEX(BaseSafra!E:E,MATCH(Safra!F$259, BaseSafra!E:E, 0)+ROW(A4)),""),""),"")</f>
        <v>Rendimento (sc/ha)</v>
      </c>
      <c r="E265" s="729"/>
      <c r="F265" s="729"/>
      <c r="G265" s="729"/>
      <c r="H265" s="729"/>
      <c r="I265" s="730"/>
      <c r="J265" s="229"/>
      <c r="K265" s="229"/>
      <c r="L265" s="229"/>
      <c r="M265" s="229"/>
      <c r="N265" s="229"/>
      <c r="O265" s="229"/>
      <c r="P265" s="229"/>
      <c r="Q265" s="229"/>
      <c r="R265" s="229"/>
      <c r="S265" s="229"/>
      <c r="T265" s="229"/>
      <c r="U265" s="229"/>
      <c r="V265" s="229"/>
      <c r="W265" s="229"/>
      <c r="X265" s="229"/>
      <c r="Y265" s="657"/>
      <c r="Z265" s="658"/>
      <c r="AA265" s="658"/>
      <c r="AB265" s="658"/>
      <c r="AC265" s="658"/>
      <c r="AD265" s="659"/>
      <c r="AE265" s="61"/>
    </row>
    <row r="266" spans="2:31" s="3" customFormat="1" ht="18" customHeight="1" x14ac:dyDescent="0.3">
      <c r="B266" s="60"/>
      <c r="C266" s="741"/>
      <c r="D266" s="728" t="str" cm="1">
        <f t="array" ref="D266">IFERROR(IF(INDEX(BaseSafra!E:E,MATCH(Safra!F$259,BaseSafra!E:E, 0)+ROW(A5))&lt;&gt;"",IF(INDEX(BaseSafra!E:E,MATCH(Safra!F$259,BaseSafra!E:E, 0)+ROW(A5))&lt;&gt;Safra!F$259,INDEX(BaseSafra!E:E,MATCH(Safra!F$259, BaseSafra!E:E, 0)+ROW(A5)),""),""),"")</f>
        <v>Produção (sc)</v>
      </c>
      <c r="E266" s="729"/>
      <c r="F266" s="729"/>
      <c r="G266" s="729"/>
      <c r="H266" s="729"/>
      <c r="I266" s="730"/>
      <c r="J266" s="229">
        <f t="shared" ref="J266:X266" si="77">J265*J262</f>
        <v>0</v>
      </c>
      <c r="K266" s="229">
        <f t="shared" si="77"/>
        <v>0</v>
      </c>
      <c r="L266" s="229">
        <f t="shared" si="77"/>
        <v>0</v>
      </c>
      <c r="M266" s="229">
        <f t="shared" si="77"/>
        <v>0</v>
      </c>
      <c r="N266" s="229">
        <f t="shared" si="77"/>
        <v>0</v>
      </c>
      <c r="O266" s="229">
        <f t="shared" si="77"/>
        <v>0</v>
      </c>
      <c r="P266" s="229">
        <f t="shared" si="77"/>
        <v>0</v>
      </c>
      <c r="Q266" s="229">
        <f t="shared" si="77"/>
        <v>0</v>
      </c>
      <c r="R266" s="229">
        <f t="shared" si="77"/>
        <v>0</v>
      </c>
      <c r="S266" s="229">
        <f t="shared" si="77"/>
        <v>0</v>
      </c>
      <c r="T266" s="229">
        <f t="shared" si="77"/>
        <v>0</v>
      </c>
      <c r="U266" s="229">
        <f t="shared" si="77"/>
        <v>0</v>
      </c>
      <c r="V266" s="229">
        <f t="shared" si="77"/>
        <v>0</v>
      </c>
      <c r="W266" s="229">
        <f t="shared" si="77"/>
        <v>0</v>
      </c>
      <c r="X266" s="229">
        <f t="shared" si="77"/>
        <v>0</v>
      </c>
      <c r="Y266" s="657"/>
      <c r="Z266" s="658"/>
      <c r="AA266" s="658"/>
      <c r="AB266" s="658"/>
      <c r="AC266" s="658"/>
      <c r="AD266" s="659"/>
      <c r="AE266" s="61"/>
    </row>
    <row r="267" spans="2:31" s="3" customFormat="1" ht="18" customHeight="1" x14ac:dyDescent="0.3">
      <c r="B267" s="60"/>
      <c r="C267" s="741"/>
      <c r="D267" s="728" t="str" cm="1">
        <f t="array" ref="D267">IFERROR(IF(INDEX(BaseSafra!E:E,MATCH(Safra!F$259,BaseSafra!E:E, 0)+ROW(A6))&lt;&gt;"",IF(INDEX(BaseSafra!E:E,MATCH(Safra!F$259,BaseSafra!E:E, 0)+ROW(A6))&lt;&gt;Safra!F$259,INDEX(BaseSafra!E:E,MATCH(Safra!F$259, BaseSafra!E:E, 0)+ROW(A6)),""),""),"")</f>
        <v>Preço médio (R$/sc)</v>
      </c>
      <c r="E267" s="729"/>
      <c r="F267" s="729"/>
      <c r="G267" s="729"/>
      <c r="H267" s="729"/>
      <c r="I267" s="730"/>
      <c r="J267" s="229"/>
      <c r="K267" s="229"/>
      <c r="L267" s="229"/>
      <c r="M267" s="231"/>
      <c r="N267" s="231"/>
      <c r="O267" s="231"/>
      <c r="P267" s="231"/>
      <c r="Q267" s="231"/>
      <c r="R267" s="231"/>
      <c r="S267" s="231"/>
      <c r="T267" s="231"/>
      <c r="U267" s="231"/>
      <c r="V267" s="231"/>
      <c r="W267" s="231"/>
      <c r="X267" s="231"/>
      <c r="Y267" s="657"/>
      <c r="Z267" s="658"/>
      <c r="AA267" s="658"/>
      <c r="AB267" s="658"/>
      <c r="AC267" s="658"/>
      <c r="AD267" s="659"/>
      <c r="AE267" s="61"/>
    </row>
    <row r="268" spans="2:31" s="3" customFormat="1" ht="18" customHeight="1" x14ac:dyDescent="0.3">
      <c r="B268" s="60"/>
      <c r="C268" s="741"/>
      <c r="D268" s="728" t="str" cm="1">
        <f t="array" ref="D268">IFERROR(IF(INDEX(BaseSafra!E:E,MATCH(Safra!F$259,BaseSafra!E:E, 0)+ROW(A7))&lt;&gt;"",IF(INDEX(BaseSafra!E:E,MATCH(Safra!F$259,BaseSafra!E:E, 0)+ROW(A7))&lt;&gt;Safra!F$259,INDEX(BaseSafra!E:E,MATCH(Safra!F$259, BaseSafra!E:E, 0)+ROW(A7)),""),""),"")</f>
        <v>Custo Médio de Produção (R$/sc)</v>
      </c>
      <c r="E268" s="729"/>
      <c r="F268" s="729"/>
      <c r="G268" s="729"/>
      <c r="H268" s="729"/>
      <c r="I268" s="730"/>
      <c r="J268" s="229"/>
      <c r="K268" s="229"/>
      <c r="L268" s="229"/>
      <c r="M268" s="231"/>
      <c r="N268" s="231"/>
      <c r="O268" s="231"/>
      <c r="P268" s="231"/>
      <c r="Q268" s="231"/>
      <c r="R268" s="231"/>
      <c r="S268" s="231"/>
      <c r="T268" s="231"/>
      <c r="U268" s="231"/>
      <c r="V268" s="231"/>
      <c r="W268" s="231"/>
      <c r="X268" s="231"/>
      <c r="Y268" s="657"/>
      <c r="Z268" s="658"/>
      <c r="AA268" s="658"/>
      <c r="AB268" s="658"/>
      <c r="AC268" s="658"/>
      <c r="AD268" s="659"/>
      <c r="AE268" s="61"/>
    </row>
    <row r="269" spans="2:31" s="3" customFormat="1" ht="18" customHeight="1" x14ac:dyDescent="0.3">
      <c r="B269" s="60"/>
      <c r="C269" s="741"/>
      <c r="D269" s="728" t="str" cm="1">
        <f t="array" ref="D269">IFERROR(IF(INDEX(BaseSafra!E:E,MATCH(Safra!F$259,BaseSafra!E:E, 0)+ROW(A8))&lt;&gt;"",IF(INDEX(BaseSafra!E:E,MATCH(Safra!F$259,BaseSafra!E:E, 0)+ROW(A8))&lt;&gt;Safra!F$259,INDEX(BaseSafra!E:E,MATCH(Safra!F$259, BaseSafra!E:E, 0)+ROW(A8)),""),""),"")</f>
        <v>Receita Total (R$)</v>
      </c>
      <c r="E269" s="729"/>
      <c r="F269" s="729"/>
      <c r="G269" s="729"/>
      <c r="H269" s="729"/>
      <c r="I269" s="730"/>
      <c r="J269" s="239">
        <f t="shared" ref="J269:X269" si="78">J266*J267</f>
        <v>0</v>
      </c>
      <c r="K269" s="239">
        <f t="shared" si="78"/>
        <v>0</v>
      </c>
      <c r="L269" s="239">
        <f t="shared" si="78"/>
        <v>0</v>
      </c>
      <c r="M269" s="239">
        <f t="shared" si="78"/>
        <v>0</v>
      </c>
      <c r="N269" s="239">
        <f t="shared" si="78"/>
        <v>0</v>
      </c>
      <c r="O269" s="239">
        <f t="shared" si="78"/>
        <v>0</v>
      </c>
      <c r="P269" s="239">
        <f t="shared" si="78"/>
        <v>0</v>
      </c>
      <c r="Q269" s="239">
        <f t="shared" si="78"/>
        <v>0</v>
      </c>
      <c r="R269" s="239">
        <f t="shared" si="78"/>
        <v>0</v>
      </c>
      <c r="S269" s="239">
        <f t="shared" si="78"/>
        <v>0</v>
      </c>
      <c r="T269" s="239">
        <f t="shared" si="78"/>
        <v>0</v>
      </c>
      <c r="U269" s="239">
        <f t="shared" si="78"/>
        <v>0</v>
      </c>
      <c r="V269" s="239">
        <f t="shared" si="78"/>
        <v>0</v>
      </c>
      <c r="W269" s="239">
        <f t="shared" si="78"/>
        <v>0</v>
      </c>
      <c r="X269" s="239">
        <f t="shared" si="78"/>
        <v>0</v>
      </c>
      <c r="Y269" s="657"/>
      <c r="Z269" s="658"/>
      <c r="AA269" s="658"/>
      <c r="AB269" s="658"/>
      <c r="AC269" s="658"/>
      <c r="AD269" s="659"/>
      <c r="AE269" s="61"/>
    </row>
    <row r="270" spans="2:31" s="3" customFormat="1" ht="18" customHeight="1" x14ac:dyDescent="0.3">
      <c r="B270" s="60"/>
      <c r="C270" s="741"/>
      <c r="D270" s="728" t="str" cm="1">
        <f t="array" ref="D270">IFERROR(IF(INDEX(BaseSafra!E:E,MATCH(Safra!F$259,BaseSafra!E:E, 0)+ROW(A9))&lt;&gt;"",IF(INDEX(BaseSafra!E:E,MATCH(Safra!F$259,BaseSafra!E:E, 0)+ROW(A9))&lt;&gt;Safra!F$259,INDEX(BaseSafra!E:E,MATCH(Safra!F$259, BaseSafra!E:E, 0)+ROW(A9)),""),""),"")</f>
        <v>Custo Total de Produção (R$)</v>
      </c>
      <c r="E270" s="729"/>
      <c r="F270" s="729"/>
      <c r="G270" s="729"/>
      <c r="H270" s="729"/>
      <c r="I270" s="730"/>
      <c r="J270" s="239">
        <f t="shared" ref="J270:X270" si="79">J268*J262</f>
        <v>0</v>
      </c>
      <c r="K270" s="239">
        <f t="shared" si="79"/>
        <v>0</v>
      </c>
      <c r="L270" s="239">
        <f t="shared" si="79"/>
        <v>0</v>
      </c>
      <c r="M270" s="239">
        <f t="shared" si="79"/>
        <v>0</v>
      </c>
      <c r="N270" s="239">
        <f t="shared" si="79"/>
        <v>0</v>
      </c>
      <c r="O270" s="239">
        <f t="shared" si="79"/>
        <v>0</v>
      </c>
      <c r="P270" s="239">
        <f t="shared" si="79"/>
        <v>0</v>
      </c>
      <c r="Q270" s="239">
        <f t="shared" si="79"/>
        <v>0</v>
      </c>
      <c r="R270" s="239">
        <f t="shared" si="79"/>
        <v>0</v>
      </c>
      <c r="S270" s="239">
        <f t="shared" si="79"/>
        <v>0</v>
      </c>
      <c r="T270" s="239">
        <f t="shared" si="79"/>
        <v>0</v>
      </c>
      <c r="U270" s="239">
        <f t="shared" si="79"/>
        <v>0</v>
      </c>
      <c r="V270" s="239">
        <f t="shared" si="79"/>
        <v>0</v>
      </c>
      <c r="W270" s="239">
        <f t="shared" si="79"/>
        <v>0</v>
      </c>
      <c r="X270" s="239">
        <f t="shared" si="79"/>
        <v>0</v>
      </c>
      <c r="Y270" s="657"/>
      <c r="Z270" s="658"/>
      <c r="AA270" s="658"/>
      <c r="AB270" s="658"/>
      <c r="AC270" s="658"/>
      <c r="AD270" s="659"/>
      <c r="AE270" s="61"/>
    </row>
    <row r="271" spans="2:31" s="3" customFormat="1" ht="18" customHeight="1" x14ac:dyDescent="0.3">
      <c r="B271" s="60"/>
      <c r="C271" s="741"/>
      <c r="D271" s="728" t="str" cm="1">
        <f t="array" ref="D271">IFERROR(IF(INDEX(BaseSafra!E:E,MATCH(Safra!F$259,BaseSafra!E:E, 0)+ROW(A10))&lt;&gt;"",IF(INDEX(BaseSafra!E:E,MATCH(Safra!F$259,BaseSafra!E:E, 0)+ROW(A10))&lt;&gt;Safra!F$259,INDEX(BaseSafra!E:E,MATCH(Safra!F$259, BaseSafra!E:E, 0)+ROW(A10)),""),""),"")</f>
        <v>RESULTADO BRUTO (R$)</v>
      </c>
      <c r="E271" s="729"/>
      <c r="F271" s="729"/>
      <c r="G271" s="729"/>
      <c r="H271" s="729"/>
      <c r="I271" s="730"/>
      <c r="J271" s="239">
        <f t="shared" ref="J271:X271" si="80">J269-J270</f>
        <v>0</v>
      </c>
      <c r="K271" s="239">
        <f t="shared" si="80"/>
        <v>0</v>
      </c>
      <c r="L271" s="239">
        <f t="shared" si="80"/>
        <v>0</v>
      </c>
      <c r="M271" s="239">
        <f t="shared" si="80"/>
        <v>0</v>
      </c>
      <c r="N271" s="239">
        <f t="shared" si="80"/>
        <v>0</v>
      </c>
      <c r="O271" s="239">
        <f t="shared" si="80"/>
        <v>0</v>
      </c>
      <c r="P271" s="239">
        <f t="shared" si="80"/>
        <v>0</v>
      </c>
      <c r="Q271" s="239">
        <f t="shared" si="80"/>
        <v>0</v>
      </c>
      <c r="R271" s="239">
        <f t="shared" si="80"/>
        <v>0</v>
      </c>
      <c r="S271" s="239">
        <f t="shared" si="80"/>
        <v>0</v>
      </c>
      <c r="T271" s="239">
        <f t="shared" si="80"/>
        <v>0</v>
      </c>
      <c r="U271" s="239">
        <f t="shared" si="80"/>
        <v>0</v>
      </c>
      <c r="V271" s="239">
        <f t="shared" si="80"/>
        <v>0</v>
      </c>
      <c r="W271" s="239">
        <f t="shared" si="80"/>
        <v>0</v>
      </c>
      <c r="X271" s="239">
        <f t="shared" si="80"/>
        <v>0</v>
      </c>
      <c r="Y271" s="657"/>
      <c r="Z271" s="658"/>
      <c r="AA271" s="658"/>
      <c r="AB271" s="658"/>
      <c r="AC271" s="658"/>
      <c r="AD271" s="659"/>
      <c r="AE271" s="61"/>
    </row>
    <row r="272" spans="2:31" s="3" customFormat="1" ht="18" customHeight="1" x14ac:dyDescent="0.3">
      <c r="B272" s="60"/>
      <c r="C272" s="741"/>
      <c r="D272" s="728" t="str" cm="1">
        <f t="array" ref="D272">IFERROR(IF(INDEX(BaseSafra!E:E,MATCH(Safra!F$259,BaseSafra!E:E, 0)+ROW(A11))&lt;&gt;"",IF(INDEX(BaseSafra!E:E,MATCH(Safra!F$259,BaseSafra!E:E, 0)+ROW(A11))&lt;&gt;Safra!F$259,INDEX(BaseSafra!E:E,MATCH(Safra!F$259, BaseSafra!E:E, 0)+ROW(A11)),""),""),"")</f>
        <v>MARGEM BRUTA (%)</v>
      </c>
      <c r="E272" s="729"/>
      <c r="F272" s="729"/>
      <c r="G272" s="729"/>
      <c r="H272" s="729"/>
      <c r="I272" s="730"/>
      <c r="J272" s="239">
        <f t="shared" ref="J272:X272" si="81">IFERROR(J271/J269,0)</f>
        <v>0</v>
      </c>
      <c r="K272" s="239">
        <f t="shared" si="81"/>
        <v>0</v>
      </c>
      <c r="L272" s="239">
        <f t="shared" si="81"/>
        <v>0</v>
      </c>
      <c r="M272" s="239">
        <f t="shared" si="81"/>
        <v>0</v>
      </c>
      <c r="N272" s="239">
        <f t="shared" si="81"/>
        <v>0</v>
      </c>
      <c r="O272" s="239">
        <f t="shared" si="81"/>
        <v>0</v>
      </c>
      <c r="P272" s="239">
        <f t="shared" si="81"/>
        <v>0</v>
      </c>
      <c r="Q272" s="239">
        <f t="shared" si="81"/>
        <v>0</v>
      </c>
      <c r="R272" s="239">
        <f t="shared" si="81"/>
        <v>0</v>
      </c>
      <c r="S272" s="239">
        <f t="shared" si="81"/>
        <v>0</v>
      </c>
      <c r="T272" s="239">
        <f t="shared" si="81"/>
        <v>0</v>
      </c>
      <c r="U272" s="239">
        <f t="shared" si="81"/>
        <v>0</v>
      </c>
      <c r="V272" s="239">
        <f t="shared" si="81"/>
        <v>0</v>
      </c>
      <c r="W272" s="239">
        <f t="shared" si="81"/>
        <v>0</v>
      </c>
      <c r="X272" s="239">
        <f t="shared" si="81"/>
        <v>0</v>
      </c>
      <c r="Y272" s="657"/>
      <c r="Z272" s="658"/>
      <c r="AA272" s="658"/>
      <c r="AB272" s="658"/>
      <c r="AC272" s="658"/>
      <c r="AD272" s="659"/>
      <c r="AE272" s="61"/>
    </row>
    <row r="273" spans="2:31" s="3" customFormat="1" ht="18" customHeight="1" x14ac:dyDescent="0.3">
      <c r="B273" s="60"/>
      <c r="C273" s="741"/>
      <c r="D273" s="728" t="str" cm="1">
        <f t="array" ref="D273">IFERROR(IF(INDEX(BaseSafra!E:E,MATCH(Safra!F$259,BaseSafra!E:E, 0)+ROW(A12))&lt;&gt;"",IF(INDEX(BaseSafra!E:E,MATCH(Safra!F$259,BaseSafra!E:E, 0)+ROW(A12))&lt;&gt;Safra!F$259,INDEX(BaseSafra!E:E,MATCH(Safra!F$259, BaseSafra!E:E, 0)+ROW(A12)),""),""),"")</f>
        <v/>
      </c>
      <c r="E273" s="729"/>
      <c r="F273" s="729"/>
      <c r="G273" s="729"/>
      <c r="H273" s="729"/>
      <c r="I273" s="730"/>
      <c r="J273" s="229"/>
      <c r="K273" s="229"/>
      <c r="L273" s="229"/>
      <c r="M273" s="279"/>
      <c r="N273" s="279"/>
      <c r="O273" s="279"/>
      <c r="P273" s="279"/>
      <c r="Q273" s="279"/>
      <c r="R273" s="279"/>
      <c r="S273" s="279"/>
      <c r="T273" s="279"/>
      <c r="U273" s="279"/>
      <c r="V273" s="279"/>
      <c r="W273" s="279"/>
      <c r="X273" s="279"/>
      <c r="Y273" s="657"/>
      <c r="Z273" s="658"/>
      <c r="AA273" s="658"/>
      <c r="AB273" s="658"/>
      <c r="AC273" s="658"/>
      <c r="AD273" s="659"/>
      <c r="AE273" s="61"/>
    </row>
    <row r="274" spans="2:31" s="3" customFormat="1" ht="18" customHeight="1" x14ac:dyDescent="0.3">
      <c r="B274" s="60"/>
      <c r="C274" s="741"/>
      <c r="D274" s="728" t="str" cm="1">
        <f t="array" ref="D274">IFERROR(IF(INDEX(BaseSafra!E:E,MATCH(Safra!F$259,BaseSafra!E:E, 0)+ROW(A13))&lt;&gt;"",IF(INDEX(BaseSafra!E:E,MATCH(Safra!F$259,BaseSafra!E:E, 0)+ROW(A13))&lt;&gt;Safra!F$259,INDEX(BaseSafra!E:E,MATCH(Safra!F$259, BaseSafra!E:E, 0)+ROW(A13)),""),""),"")</f>
        <v/>
      </c>
      <c r="E274" s="729"/>
      <c r="F274" s="729"/>
      <c r="G274" s="729"/>
      <c r="H274" s="729"/>
      <c r="I274" s="730"/>
      <c r="J274" s="229"/>
      <c r="K274" s="229"/>
      <c r="L274" s="229"/>
      <c r="M274" s="279"/>
      <c r="N274" s="279"/>
      <c r="O274" s="279"/>
      <c r="P274" s="279"/>
      <c r="Q274" s="279"/>
      <c r="R274" s="279"/>
      <c r="S274" s="279"/>
      <c r="T274" s="279"/>
      <c r="U274" s="279"/>
      <c r="V274" s="279"/>
      <c r="W274" s="279"/>
      <c r="X274" s="279"/>
      <c r="Y274" s="657"/>
      <c r="Z274" s="658"/>
      <c r="AA274" s="658"/>
      <c r="AB274" s="658"/>
      <c r="AC274" s="658"/>
      <c r="AD274" s="659"/>
      <c r="AE274" s="61"/>
    </row>
    <row r="275" spans="2:31" s="3" customFormat="1" ht="18" customHeight="1" x14ac:dyDescent="0.3">
      <c r="B275" s="60"/>
      <c r="C275" s="741"/>
      <c r="D275" s="728" t="str" cm="1">
        <f t="array" ref="D275">IFERROR(IF(INDEX(BaseSafra!E:E,MATCH(Safra!F$259,BaseSafra!E:E, 0)+ROW(A14))&lt;&gt;"",IF(INDEX(BaseSafra!E:E,MATCH(Safra!F$259,BaseSafra!E:E, 0)+ROW(A14))&lt;&gt;Safra!F$259,INDEX(BaseSafra!E:E,MATCH(Safra!F$259, BaseSafra!E:E, 0)+ROW(A14)),""),""),"")</f>
        <v/>
      </c>
      <c r="E275" s="729"/>
      <c r="F275" s="729"/>
      <c r="G275" s="729"/>
      <c r="H275" s="729"/>
      <c r="I275" s="730"/>
      <c r="J275" s="229"/>
      <c r="K275" s="229"/>
      <c r="L275" s="229"/>
      <c r="M275" s="279"/>
      <c r="N275" s="279"/>
      <c r="O275" s="279"/>
      <c r="P275" s="279"/>
      <c r="Q275" s="279"/>
      <c r="R275" s="279"/>
      <c r="S275" s="279"/>
      <c r="T275" s="279"/>
      <c r="U275" s="279"/>
      <c r="V275" s="279"/>
      <c r="W275" s="279"/>
      <c r="X275" s="279"/>
      <c r="Y275" s="657"/>
      <c r="Z275" s="658"/>
      <c r="AA275" s="658"/>
      <c r="AB275" s="658"/>
      <c r="AC275" s="658"/>
      <c r="AD275" s="659"/>
      <c r="AE275" s="61"/>
    </row>
    <row r="276" spans="2:31" s="3" customFormat="1" ht="18" customHeight="1" x14ac:dyDescent="0.3">
      <c r="B276" s="60"/>
      <c r="C276" s="741"/>
      <c r="D276" s="728" t="str" cm="1">
        <f t="array" ref="D276">IFERROR(IF(INDEX(BaseSafra!E:E,MATCH(Safra!F$259,BaseSafra!E:E, 0)+ROW(A15))&lt;&gt;"",IF(INDEX(BaseSafra!E:E,MATCH(Safra!F$259,BaseSafra!E:E, 0)+ROW(A15))&lt;&gt;Safra!F$259,INDEX(BaseSafra!E:E,MATCH(Safra!F$259, BaseSafra!E:E, 0)+ROW(A15)),""),""),"")</f>
        <v/>
      </c>
      <c r="E276" s="729"/>
      <c r="F276" s="729"/>
      <c r="G276" s="729"/>
      <c r="H276" s="729"/>
      <c r="I276" s="730"/>
      <c r="J276" s="229"/>
      <c r="K276" s="229"/>
      <c r="L276" s="229"/>
      <c r="M276" s="279"/>
      <c r="N276" s="279"/>
      <c r="O276" s="279"/>
      <c r="P276" s="279"/>
      <c r="Q276" s="279"/>
      <c r="R276" s="279"/>
      <c r="S276" s="279"/>
      <c r="T276" s="279"/>
      <c r="U276" s="279"/>
      <c r="V276" s="279"/>
      <c r="W276" s="279"/>
      <c r="X276" s="279"/>
      <c r="Y276" s="657"/>
      <c r="Z276" s="658"/>
      <c r="AA276" s="658"/>
      <c r="AB276" s="658"/>
      <c r="AC276" s="658"/>
      <c r="AD276" s="659"/>
      <c r="AE276" s="61"/>
    </row>
    <row r="277" spans="2:31" s="3" customFormat="1" ht="18" customHeight="1" x14ac:dyDescent="0.3">
      <c r="B277" s="60"/>
      <c r="C277" s="741"/>
      <c r="D277" s="728" t="str" cm="1">
        <f t="array" ref="D277">IFERROR(IF(INDEX(BaseSafra!E:E,MATCH(Safra!F$259,BaseSafra!E:E, 0)+ROW(A16))&lt;&gt;"",IF(INDEX(BaseSafra!E:E,MATCH(Safra!F$259,BaseSafra!E:E, 0)+ROW(A16))&lt;&gt;Safra!F$259,INDEX(BaseSafra!E:E,MATCH(Safra!F$259, BaseSafra!E:E, 0)+ROW(A16)),""),""),"")</f>
        <v/>
      </c>
      <c r="E277" s="729"/>
      <c r="F277" s="729"/>
      <c r="G277" s="729"/>
      <c r="H277" s="729"/>
      <c r="I277" s="730"/>
      <c r="J277" s="229"/>
      <c r="K277" s="229"/>
      <c r="L277" s="229"/>
      <c r="M277" s="279"/>
      <c r="N277" s="279"/>
      <c r="O277" s="279"/>
      <c r="P277" s="279"/>
      <c r="Q277" s="279"/>
      <c r="R277" s="279"/>
      <c r="S277" s="279"/>
      <c r="T277" s="279"/>
      <c r="U277" s="279"/>
      <c r="V277" s="279"/>
      <c r="W277" s="279"/>
      <c r="X277" s="279"/>
      <c r="Y277" s="657"/>
      <c r="Z277" s="658"/>
      <c r="AA277" s="658"/>
      <c r="AB277" s="658"/>
      <c r="AC277" s="658"/>
      <c r="AD277" s="659"/>
      <c r="AE277" s="61"/>
    </row>
    <row r="278" spans="2:31" s="3" customFormat="1" ht="18" customHeight="1" x14ac:dyDescent="0.3">
      <c r="B278" s="60"/>
      <c r="C278" s="741"/>
      <c r="D278" s="728" t="str" cm="1">
        <f t="array" ref="D278">IFERROR(IF(INDEX(BaseSafra!E:E,MATCH(Safra!F$259,BaseSafra!E:E, 0)+ROW(A17))&lt;&gt;"",IF(INDEX(BaseSafra!E:E,MATCH(Safra!F$259,BaseSafra!E:E, 0)+ROW(A17))&lt;&gt;Safra!F$259,INDEX(BaseSafra!E:E,MATCH(Safra!F$259, BaseSafra!E:E, 0)+ROW(A17)),""),""),"")</f>
        <v/>
      </c>
      <c r="E278" s="729"/>
      <c r="F278" s="729"/>
      <c r="G278" s="729"/>
      <c r="H278" s="729"/>
      <c r="I278" s="730"/>
      <c r="J278" s="229"/>
      <c r="K278" s="229"/>
      <c r="L278" s="229"/>
      <c r="M278" s="280"/>
      <c r="N278" s="280"/>
      <c r="O278" s="280"/>
      <c r="P278" s="280"/>
      <c r="Q278" s="280"/>
      <c r="R278" s="280"/>
      <c r="S278" s="280"/>
      <c r="T278" s="280"/>
      <c r="U278" s="280"/>
      <c r="V278" s="280"/>
      <c r="W278" s="280"/>
      <c r="X278" s="280"/>
      <c r="Y278" s="657"/>
      <c r="Z278" s="658"/>
      <c r="AA278" s="658"/>
      <c r="AB278" s="658"/>
      <c r="AC278" s="658"/>
      <c r="AD278" s="659"/>
      <c r="AE278" s="61"/>
    </row>
    <row r="279" spans="2:31" s="3" customFormat="1" ht="18" customHeight="1" x14ac:dyDescent="0.3">
      <c r="B279" s="60"/>
      <c r="C279" s="741"/>
      <c r="D279" s="728" t="str" cm="1">
        <f t="array" ref="D279">IFERROR(IF(INDEX(BaseSafra!E:E,MATCH(Safra!F$259,BaseSafra!E:E, 0)+ROW(A18))&lt;&gt;"",IF(INDEX(BaseSafra!E:E,MATCH(Safra!F$259,BaseSafra!E:E, 0)+ROW(A18))&lt;&gt;Safra!F$259,INDEX(BaseSafra!E:E,MATCH(Safra!F$259, BaseSafra!E:E, 0)+ROW(A18)),""),""),"")</f>
        <v/>
      </c>
      <c r="E279" s="729"/>
      <c r="F279" s="729"/>
      <c r="G279" s="729"/>
      <c r="H279" s="729"/>
      <c r="I279" s="730"/>
      <c r="J279" s="229"/>
      <c r="K279" s="229"/>
      <c r="L279" s="229"/>
      <c r="M279" s="280"/>
      <c r="N279" s="280"/>
      <c r="O279" s="280"/>
      <c r="P279" s="280"/>
      <c r="Q279" s="280"/>
      <c r="R279" s="280"/>
      <c r="S279" s="280"/>
      <c r="T279" s="280"/>
      <c r="U279" s="280"/>
      <c r="V279" s="280"/>
      <c r="W279" s="280"/>
      <c r="X279" s="280"/>
      <c r="Y279" s="657"/>
      <c r="Z279" s="658"/>
      <c r="AA279" s="658"/>
      <c r="AB279" s="658"/>
      <c r="AC279" s="658"/>
      <c r="AD279" s="659"/>
      <c r="AE279" s="61"/>
    </row>
    <row r="280" spans="2:31" s="3" customFormat="1" ht="18" customHeight="1" x14ac:dyDescent="0.3">
      <c r="B280" s="60"/>
      <c r="C280" s="741"/>
      <c r="D280" s="728" t="str" cm="1">
        <f t="array" ref="D280">IFERROR(IF(INDEX(BaseSafra!E:E,MATCH(Safra!F$259,BaseSafra!E:E, 0)+ROW(A19))&lt;&gt;"",IF(INDEX(BaseSafra!E:E,MATCH(Safra!F$259,BaseSafra!E:E, 0)+ROW(A19))&lt;&gt;Safra!F$259,INDEX(BaseSafra!E:E,MATCH(Safra!F$259, BaseSafra!E:E, 0)+ROW(A19)),""),""),"")</f>
        <v/>
      </c>
      <c r="E280" s="729"/>
      <c r="F280" s="729"/>
      <c r="G280" s="729"/>
      <c r="H280" s="729"/>
      <c r="I280" s="730"/>
      <c r="J280" s="229"/>
      <c r="K280" s="229"/>
      <c r="L280" s="229"/>
      <c r="M280" s="280"/>
      <c r="N280" s="280"/>
      <c r="O280" s="280"/>
      <c r="P280" s="280"/>
      <c r="Q280" s="280"/>
      <c r="R280" s="280"/>
      <c r="S280" s="280"/>
      <c r="T280" s="280"/>
      <c r="U280" s="280"/>
      <c r="V280" s="280"/>
      <c r="W280" s="280"/>
      <c r="X280" s="280"/>
      <c r="Y280" s="657"/>
      <c r="Z280" s="658"/>
      <c r="AA280" s="658"/>
      <c r="AB280" s="658"/>
      <c r="AC280" s="658"/>
      <c r="AD280" s="659"/>
      <c r="AE280" s="61"/>
    </row>
    <row r="281" spans="2:31" s="3" customFormat="1" ht="18" customHeight="1" x14ac:dyDescent="0.3">
      <c r="B281" s="60"/>
      <c r="C281" s="741"/>
      <c r="D281" s="728" t="str" cm="1">
        <f t="array" ref="D281">IFERROR(IF(INDEX(BaseSafra!E:E,MATCH(Safra!F$259,BaseSafra!E:E, 0)+ROW(A20))&lt;&gt;"",IF(INDEX(BaseSafra!E:E,MATCH(Safra!F$259,BaseSafra!E:E, 0)+ROW(A20))&lt;&gt;Safra!F$259,INDEX(BaseSafra!E:E,MATCH(Safra!F$259, BaseSafra!E:E, 0)+ROW(A20)),""),""),"")</f>
        <v/>
      </c>
      <c r="E281" s="729"/>
      <c r="F281" s="729"/>
      <c r="G281" s="729"/>
      <c r="H281" s="729"/>
      <c r="I281" s="730"/>
      <c r="J281" s="229"/>
      <c r="K281" s="229"/>
      <c r="L281" s="229"/>
      <c r="M281" s="280"/>
      <c r="N281" s="280"/>
      <c r="O281" s="280"/>
      <c r="P281" s="280"/>
      <c r="Q281" s="280"/>
      <c r="R281" s="280"/>
      <c r="S281" s="280"/>
      <c r="T281" s="280"/>
      <c r="U281" s="280"/>
      <c r="V281" s="280"/>
      <c r="W281" s="280"/>
      <c r="X281" s="280"/>
      <c r="Y281" s="657"/>
      <c r="Z281" s="658"/>
      <c r="AA281" s="658"/>
      <c r="AB281" s="658"/>
      <c r="AC281" s="658"/>
      <c r="AD281" s="659"/>
      <c r="AE281" s="61"/>
    </row>
    <row r="282" spans="2:31" s="3" customFormat="1" ht="18" customHeight="1" x14ac:dyDescent="0.3">
      <c r="B282" s="60"/>
      <c r="C282" s="742"/>
      <c r="D282" s="728" t="str" cm="1">
        <f t="array" ref="D282">IFERROR(IF(INDEX(BaseSafra!E:E,MATCH(Safra!F$259,BaseSafra!E:E, 0)+ROW(A21))&lt;&gt;"",IF(INDEX(BaseSafra!E:E,MATCH(Safra!F$259,BaseSafra!E:E, 0)+ROW(A21))&lt;&gt;Safra!F$259,INDEX(BaseSafra!E:E,MATCH(Safra!F$259, BaseSafra!E:E, 0)+ROW(A21)),""),""),"")</f>
        <v/>
      </c>
      <c r="E282" s="729"/>
      <c r="F282" s="729"/>
      <c r="G282" s="729"/>
      <c r="H282" s="729"/>
      <c r="I282" s="730"/>
      <c r="J282" s="240"/>
      <c r="K282" s="240"/>
      <c r="L282" s="240"/>
      <c r="M282" s="281"/>
      <c r="N282" s="281"/>
      <c r="O282" s="281"/>
      <c r="P282" s="281"/>
      <c r="Q282" s="281"/>
      <c r="R282" s="281"/>
      <c r="S282" s="281"/>
      <c r="T282" s="281"/>
      <c r="U282" s="281"/>
      <c r="V282" s="281"/>
      <c r="W282" s="281"/>
      <c r="X282" s="281"/>
      <c r="Y282" s="660"/>
      <c r="Z282" s="661"/>
      <c r="AA282" s="661"/>
      <c r="AB282" s="661"/>
      <c r="AC282" s="661"/>
      <c r="AD282" s="662"/>
      <c r="AE282" s="61"/>
    </row>
    <row r="283" spans="2:31" ht="18" customHeight="1" x14ac:dyDescent="0.3">
      <c r="B283" s="22"/>
      <c r="D283" s="31"/>
      <c r="E283" s="31"/>
      <c r="F283" s="31"/>
      <c r="G283" s="31"/>
      <c r="H283" s="31"/>
      <c r="I283" s="31"/>
      <c r="J283" s="31"/>
      <c r="K283" s="31"/>
      <c r="L283" s="31"/>
      <c r="M283" s="31"/>
      <c r="N283" s="31"/>
      <c r="O283" s="31"/>
      <c r="P283" s="31"/>
      <c r="Q283" s="31"/>
      <c r="R283" s="31"/>
      <c r="S283" s="31"/>
      <c r="T283" s="31"/>
      <c r="U283" s="31"/>
      <c r="V283" s="31"/>
      <c r="W283" s="31"/>
      <c r="X283" s="31"/>
      <c r="Y283" s="31"/>
      <c r="Z283" s="31"/>
      <c r="AA283" s="31"/>
      <c r="AB283" s="31"/>
      <c r="AC283" s="31"/>
      <c r="AD283" s="31"/>
      <c r="AE283" s="21"/>
    </row>
    <row r="284" spans="2:31" s="3" customFormat="1" ht="19.8" customHeight="1" x14ac:dyDescent="0.3">
      <c r="B284" s="60"/>
      <c r="C284" s="740">
        <v>11</v>
      </c>
      <c r="D284" s="743" t="s">
        <v>48</v>
      </c>
      <c r="E284" s="664"/>
      <c r="F284" s="743" t="s">
        <v>45</v>
      </c>
      <c r="G284" s="743"/>
      <c r="H284" s="743"/>
      <c r="I284" s="277"/>
      <c r="J284" s="744" t="s">
        <v>286</v>
      </c>
      <c r="K284" s="745"/>
      <c r="L284" s="745"/>
      <c r="M284" s="745"/>
      <c r="N284" s="745"/>
      <c r="O284" s="745"/>
      <c r="P284" s="745"/>
      <c r="Q284" s="745"/>
      <c r="R284" s="745"/>
      <c r="S284" s="745"/>
      <c r="T284" s="745"/>
      <c r="U284" s="745"/>
      <c r="V284" s="745"/>
      <c r="W284" s="745"/>
      <c r="X284" s="746"/>
      <c r="Y284" s="744" t="s">
        <v>47</v>
      </c>
      <c r="Z284" s="745"/>
      <c r="AA284" s="745"/>
      <c r="AB284" s="745"/>
      <c r="AC284" s="745"/>
      <c r="AD284" s="746"/>
      <c r="AE284" s="61"/>
    </row>
    <row r="285" spans="2:31" s="3" customFormat="1" ht="19.8" customHeight="1" x14ac:dyDescent="0.3">
      <c r="B285" s="60"/>
      <c r="C285" s="741"/>
      <c r="D285" s="666"/>
      <c r="E285" s="667"/>
      <c r="F285" s="743"/>
      <c r="G285" s="743"/>
      <c r="H285" s="743"/>
      <c r="I285" s="278"/>
      <c r="J285" s="747" t="str">
        <f>IF(MONTH($D$15)&gt;=10,(YEAR($D$15)-2)&amp;"/"&amp;(YEAR($D$15)-1),(YEAR($D$15)-3)&amp;"/"&amp;(YEAR($D$15)-2))</f>
        <v>2022/2023</v>
      </c>
      <c r="K285" s="747"/>
      <c r="L285" s="747"/>
      <c r="M285" s="747" t="str">
        <f>IF(MONTH($D$15)&gt;=10,(YEAR($D$15)-1)&amp;"/"&amp;YEAR($D$15),(YEAR($D$15)-2)&amp;"/"&amp;(YEAR($D$15)-1))</f>
        <v>2023/2024</v>
      </c>
      <c r="N285" s="747"/>
      <c r="O285" s="747"/>
      <c r="P285" s="747" t="str">
        <f>IF(MONTH($D$15)&gt;=10,YEAR($D$15)&amp;"/"&amp;YEAR($D$15)+1,YEAR($D$15)-1&amp;"/"&amp;YEAR($D$15))</f>
        <v>2024/2025</v>
      </c>
      <c r="Q285" s="747"/>
      <c r="R285" s="747"/>
      <c r="S285" s="747" t="str">
        <f>IF(MONTH($D$15)&gt;=10,(YEAR($D$15)+1)&amp;"/"&amp;(YEAR($D$15)+2),YEAR($D$15)&amp;"/"&amp;(YEAR($D$15)+1))</f>
        <v>2025/2026</v>
      </c>
      <c r="T285" s="747"/>
      <c r="U285" s="747"/>
      <c r="V285" s="747" t="str">
        <f>IF(MONTH($D$15)&gt;=10,(YEAR($D$15)+2)&amp;"/"&amp;(YEAR($D$15)+3),(YEAR($D$15)+1)&amp;"/"&amp;(YEAR($D$15)+2))</f>
        <v>2026/2027</v>
      </c>
      <c r="W285" s="747"/>
      <c r="X285" s="747"/>
      <c r="Y285" s="117"/>
      <c r="Z285" s="115"/>
      <c r="AA285" s="115"/>
      <c r="AB285" s="115"/>
      <c r="AC285" s="115"/>
      <c r="AD285" s="116"/>
      <c r="AE285" s="61"/>
    </row>
    <row r="286" spans="2:31" s="3" customFormat="1" ht="18" customHeight="1" x14ac:dyDescent="0.3">
      <c r="B286" s="60"/>
      <c r="C286" s="741"/>
      <c r="D286" s="748" t="s">
        <v>30</v>
      </c>
      <c r="E286" s="749"/>
      <c r="F286" s="749"/>
      <c r="G286" s="749"/>
      <c r="H286" s="749"/>
      <c r="I286" s="750"/>
      <c r="J286" s="32" t="s">
        <v>287</v>
      </c>
      <c r="K286" s="110" t="s">
        <v>288</v>
      </c>
      <c r="L286" s="35" t="s">
        <v>289</v>
      </c>
      <c r="M286" s="32" t="s">
        <v>287</v>
      </c>
      <c r="N286" s="110" t="s">
        <v>288</v>
      </c>
      <c r="O286" s="35" t="s">
        <v>289</v>
      </c>
      <c r="P286" s="32" t="s">
        <v>287</v>
      </c>
      <c r="Q286" s="110" t="s">
        <v>288</v>
      </c>
      <c r="R286" s="35" t="s">
        <v>289</v>
      </c>
      <c r="S286" s="32" t="s">
        <v>287</v>
      </c>
      <c r="T286" s="110" t="s">
        <v>288</v>
      </c>
      <c r="U286" s="35" t="s">
        <v>289</v>
      </c>
      <c r="V286" s="32" t="s">
        <v>287</v>
      </c>
      <c r="W286" s="110" t="s">
        <v>288</v>
      </c>
      <c r="X286" s="35" t="s">
        <v>289</v>
      </c>
      <c r="Y286" s="657"/>
      <c r="Z286" s="658"/>
      <c r="AA286" s="658"/>
      <c r="AB286" s="658"/>
      <c r="AC286" s="658"/>
      <c r="AD286" s="659"/>
      <c r="AE286" s="61"/>
    </row>
    <row r="287" spans="2:31" s="3" customFormat="1" ht="18" customHeight="1" x14ac:dyDescent="0.3">
      <c r="B287" s="60"/>
      <c r="C287" s="741"/>
      <c r="D287" s="728" t="str" cm="1">
        <f t="array" ref="D287">IFERROR(IF(INDEX(BaseSafra!E:E,MATCH(Safra!F$284,BaseSafra!E:E, 0)+ROW(A1))&lt;&gt;"",IF(INDEX(BaseSafra!E:E,MATCH(Safra!F$284,BaseSafra!E:E, 0)+ROW(A1))&lt;&gt;Safra!F$284,INDEX(BaseSafra!E:E,MATCH(Safra!F$284, BaseSafra!E:E, 0)+ROW(A1)),""),""),"")</f>
        <v>Área Plantada (ha)</v>
      </c>
      <c r="E287" s="729"/>
      <c r="F287" s="729"/>
      <c r="G287" s="729"/>
      <c r="H287" s="729"/>
      <c r="I287" s="730"/>
      <c r="J287" s="220">
        <f t="shared" ref="J287:X287" si="82">SUM(J288:J289)</f>
        <v>0</v>
      </c>
      <c r="K287" s="220">
        <f t="shared" si="82"/>
        <v>0</v>
      </c>
      <c r="L287" s="220">
        <f t="shared" si="82"/>
        <v>0</v>
      </c>
      <c r="M287" s="220">
        <f t="shared" si="82"/>
        <v>0</v>
      </c>
      <c r="N287" s="220">
        <f t="shared" si="82"/>
        <v>0</v>
      </c>
      <c r="O287" s="220">
        <f t="shared" si="82"/>
        <v>0</v>
      </c>
      <c r="P287" s="220">
        <f t="shared" si="82"/>
        <v>0</v>
      </c>
      <c r="Q287" s="220">
        <f t="shared" si="82"/>
        <v>0</v>
      </c>
      <c r="R287" s="220">
        <f t="shared" si="82"/>
        <v>0</v>
      </c>
      <c r="S287" s="220">
        <f t="shared" si="82"/>
        <v>0</v>
      </c>
      <c r="T287" s="220">
        <f t="shared" si="82"/>
        <v>0</v>
      </c>
      <c r="U287" s="220">
        <f t="shared" si="82"/>
        <v>0</v>
      </c>
      <c r="V287" s="220">
        <f t="shared" si="82"/>
        <v>0</v>
      </c>
      <c r="W287" s="220">
        <f t="shared" si="82"/>
        <v>0</v>
      </c>
      <c r="X287" s="220">
        <f t="shared" si="82"/>
        <v>0</v>
      </c>
      <c r="Y287" s="657"/>
      <c r="Z287" s="658"/>
      <c r="AA287" s="658"/>
      <c r="AB287" s="658"/>
      <c r="AC287" s="658"/>
      <c r="AD287" s="659"/>
      <c r="AE287" s="61"/>
    </row>
    <row r="288" spans="2:31" s="3" customFormat="1" ht="18" customHeight="1" x14ac:dyDescent="0.3">
      <c r="B288" s="60"/>
      <c r="C288" s="741"/>
      <c r="D288" s="728" t="str" cm="1">
        <f t="array" ref="D288">IFERROR(IF(INDEX(BaseSafra!E:E,MATCH(Safra!F$284,BaseSafra!E:E, 0)+ROW(A2))&lt;&gt;"",IF(INDEX(BaseSafra!E:E,MATCH(Safra!F$284,BaseSafra!E:E, 0)+ROW(A2))&lt;&gt;Safra!F$284,INDEX(BaseSafra!E:E,MATCH(Safra!F$284, BaseSafra!E:E, 0)+ROW(A2)),""),""),"")</f>
        <v>Própria (ha)</v>
      </c>
      <c r="E288" s="729"/>
      <c r="F288" s="729"/>
      <c r="G288" s="729"/>
      <c r="H288" s="729"/>
      <c r="I288" s="730"/>
      <c r="J288" s="229"/>
      <c r="K288" s="229"/>
      <c r="L288" s="229"/>
      <c r="M288" s="229"/>
      <c r="N288" s="229"/>
      <c r="O288" s="229"/>
      <c r="P288" s="229"/>
      <c r="Q288" s="229"/>
      <c r="R288" s="229"/>
      <c r="S288" s="229"/>
      <c r="T288" s="229"/>
      <c r="U288" s="229"/>
      <c r="V288" s="229"/>
      <c r="W288" s="229"/>
      <c r="X288" s="229"/>
      <c r="Y288" s="657"/>
      <c r="Z288" s="658"/>
      <c r="AA288" s="658"/>
      <c r="AB288" s="658"/>
      <c r="AC288" s="658"/>
      <c r="AD288" s="659"/>
      <c r="AE288" s="61"/>
    </row>
    <row r="289" spans="2:31" s="3" customFormat="1" ht="18" customHeight="1" x14ac:dyDescent="0.3">
      <c r="B289" s="60"/>
      <c r="C289" s="741"/>
      <c r="D289" s="728" t="str" cm="1">
        <f t="array" ref="D289">IFERROR(IF(INDEX(BaseSafra!E:E,MATCH(Safra!F$284,BaseSafra!E:E, 0)+ROW(A3))&lt;&gt;"",IF(INDEX(BaseSafra!E:E,MATCH(Safra!F$284,BaseSafra!E:E, 0)+ROW(A3))&lt;&gt;Safra!F$284,INDEX(BaseSafra!E:E,MATCH(Safra!F$284, BaseSafra!E:E, 0)+ROW(A3)),""),""),"")</f>
        <v>Arrendada (ha)</v>
      </c>
      <c r="E289" s="729"/>
      <c r="F289" s="729"/>
      <c r="G289" s="729"/>
      <c r="H289" s="729"/>
      <c r="I289" s="730"/>
      <c r="J289" s="229"/>
      <c r="K289" s="229"/>
      <c r="L289" s="229"/>
      <c r="M289" s="229"/>
      <c r="N289" s="229"/>
      <c r="O289" s="229"/>
      <c r="P289" s="229"/>
      <c r="Q289" s="229"/>
      <c r="R289" s="229"/>
      <c r="S289" s="229"/>
      <c r="T289" s="229"/>
      <c r="U289" s="229"/>
      <c r="V289" s="229"/>
      <c r="W289" s="229"/>
      <c r="X289" s="229"/>
      <c r="Y289" s="657"/>
      <c r="Z289" s="658"/>
      <c r="AA289" s="658"/>
      <c r="AB289" s="658"/>
      <c r="AC289" s="658"/>
      <c r="AD289" s="659"/>
      <c r="AE289" s="61"/>
    </row>
    <row r="290" spans="2:31" s="3" customFormat="1" ht="18" customHeight="1" x14ac:dyDescent="0.3">
      <c r="B290" s="60"/>
      <c r="C290" s="741"/>
      <c r="D290" s="728" t="str" cm="1">
        <f t="array" ref="D290">IFERROR(IF(INDEX(BaseSafra!E:E,MATCH(Safra!F$284,BaseSafra!E:E, 0)+ROW(A4))&lt;&gt;"",IF(INDEX(BaseSafra!E:E,MATCH(Safra!F$284,BaseSafra!E:E, 0)+ROW(A4))&lt;&gt;Safra!F$284,INDEX(BaseSafra!E:E,MATCH(Safra!F$284, BaseSafra!E:E, 0)+ROW(A4)),""),""),"")</f>
        <v>Rendimento (sc/ha)</v>
      </c>
      <c r="E290" s="729"/>
      <c r="F290" s="729"/>
      <c r="G290" s="729"/>
      <c r="H290" s="729"/>
      <c r="I290" s="730"/>
      <c r="J290" s="229">
        <f t="shared" ref="J290:X290" si="83">J291+(J292*1000/15)</f>
        <v>0</v>
      </c>
      <c r="K290" s="229">
        <f t="shared" si="83"/>
        <v>0</v>
      </c>
      <c r="L290" s="229">
        <f t="shared" si="83"/>
        <v>0</v>
      </c>
      <c r="M290" s="229">
        <f t="shared" si="83"/>
        <v>0</v>
      </c>
      <c r="N290" s="229">
        <f t="shared" si="83"/>
        <v>0</v>
      </c>
      <c r="O290" s="229">
        <f t="shared" si="83"/>
        <v>0</v>
      </c>
      <c r="P290" s="229">
        <f t="shared" si="83"/>
        <v>0</v>
      </c>
      <c r="Q290" s="229">
        <f t="shared" si="83"/>
        <v>0</v>
      </c>
      <c r="R290" s="229">
        <f t="shared" si="83"/>
        <v>0</v>
      </c>
      <c r="S290" s="229">
        <f t="shared" si="83"/>
        <v>0</v>
      </c>
      <c r="T290" s="229">
        <f t="shared" si="83"/>
        <v>0</v>
      </c>
      <c r="U290" s="229">
        <f t="shared" si="83"/>
        <v>0</v>
      </c>
      <c r="V290" s="229">
        <f t="shared" si="83"/>
        <v>0</v>
      </c>
      <c r="W290" s="229">
        <f t="shared" si="83"/>
        <v>0</v>
      </c>
      <c r="X290" s="229">
        <f t="shared" si="83"/>
        <v>0</v>
      </c>
      <c r="Y290" s="657"/>
      <c r="Z290" s="658"/>
      <c r="AA290" s="658"/>
      <c r="AB290" s="658"/>
      <c r="AC290" s="658"/>
      <c r="AD290" s="659"/>
      <c r="AE290" s="61"/>
    </row>
    <row r="291" spans="2:31" s="3" customFormat="1" ht="18" customHeight="1" x14ac:dyDescent="0.3">
      <c r="B291" s="60"/>
      <c r="C291" s="741"/>
      <c r="D291" s="728" t="str" cm="1">
        <f t="array" ref="D291">IFERROR(IF(INDEX(BaseSafra!E:E,MATCH(Safra!F$284,BaseSafra!E:E, 0)+ROW(A5))&lt;&gt;"",IF(INDEX(BaseSafra!E:E,MATCH(Safra!F$284,BaseSafra!E:E, 0)+ROW(A5))&lt;&gt;Safra!F$284,INDEX(BaseSafra!E:E,MATCH(Safra!F$284, BaseSafra!E:E, 0)+ROW(A5)),""),""),"")</f>
        <v>Produção (sc)</v>
      </c>
      <c r="E291" s="729"/>
      <c r="F291" s="729"/>
      <c r="G291" s="729"/>
      <c r="H291" s="729"/>
      <c r="I291" s="730"/>
      <c r="J291" s="229"/>
      <c r="K291" s="229"/>
      <c r="L291" s="229"/>
      <c r="M291" s="229"/>
      <c r="N291" s="229"/>
      <c r="O291" s="229"/>
      <c r="P291" s="229"/>
      <c r="Q291" s="229"/>
      <c r="R291" s="229"/>
      <c r="S291" s="229"/>
      <c r="T291" s="229"/>
      <c r="U291" s="229"/>
      <c r="V291" s="229"/>
      <c r="W291" s="229"/>
      <c r="X291" s="229"/>
      <c r="Y291" s="657"/>
      <c r="Z291" s="658"/>
      <c r="AA291" s="658"/>
      <c r="AB291" s="658"/>
      <c r="AC291" s="658"/>
      <c r="AD291" s="659"/>
      <c r="AE291" s="61"/>
    </row>
    <row r="292" spans="2:31" s="3" customFormat="1" ht="18" customHeight="1" x14ac:dyDescent="0.3">
      <c r="B292" s="60"/>
      <c r="C292" s="741"/>
      <c r="D292" s="728" t="str" cm="1">
        <f t="array" ref="D292">IFERROR(IF(INDEX(BaseSafra!E:E,MATCH(Safra!F$284,BaseSafra!E:E, 0)+ROW(A6))&lt;&gt;"",IF(INDEX(BaseSafra!E:E,MATCH(Safra!F$284,BaseSafra!E:E, 0)+ROW(A6))&lt;&gt;Safra!F$284,INDEX(BaseSafra!E:E,MATCH(Safra!F$284, BaseSafra!E:E, 0)+ROW(A6)),""),""),"")</f>
        <v>Preço médio (R$/sc)</v>
      </c>
      <c r="E292" s="729"/>
      <c r="F292" s="729"/>
      <c r="G292" s="729"/>
      <c r="H292" s="729"/>
      <c r="I292" s="730"/>
      <c r="J292" s="229"/>
      <c r="K292" s="229"/>
      <c r="L292" s="229"/>
      <c r="M292" s="231"/>
      <c r="N292" s="231"/>
      <c r="O292" s="231"/>
      <c r="P292" s="231"/>
      <c r="Q292" s="231"/>
      <c r="R292" s="231"/>
      <c r="S292" s="231"/>
      <c r="T292" s="231"/>
      <c r="U292" s="231"/>
      <c r="V292" s="231"/>
      <c r="W292" s="231"/>
      <c r="X292" s="231"/>
      <c r="Y292" s="657"/>
      <c r="Z292" s="658"/>
      <c r="AA292" s="658"/>
      <c r="AB292" s="658"/>
      <c r="AC292" s="658"/>
      <c r="AD292" s="659"/>
      <c r="AE292" s="61"/>
    </row>
    <row r="293" spans="2:31" s="3" customFormat="1" ht="18" customHeight="1" x14ac:dyDescent="0.3">
      <c r="B293" s="60"/>
      <c r="C293" s="741"/>
      <c r="D293" s="728" t="str" cm="1">
        <f t="array" ref="D293">IFERROR(IF(INDEX(BaseSafra!E:E,MATCH(Safra!F$284,BaseSafra!E:E, 0)+ROW(A7))&lt;&gt;"",IF(INDEX(BaseSafra!E:E,MATCH(Safra!F$284,BaseSafra!E:E, 0)+ROW(A7))&lt;&gt;Safra!F$284,INDEX(BaseSafra!E:E,MATCH(Safra!F$284, BaseSafra!E:E, 0)+ROW(A7)),""),""),"")</f>
        <v>Custo Médio de Produção (R$/sc)</v>
      </c>
      <c r="E293" s="729"/>
      <c r="F293" s="729"/>
      <c r="G293" s="729"/>
      <c r="H293" s="729"/>
      <c r="I293" s="730"/>
      <c r="J293" s="239">
        <f t="shared" ref="J293:X293" si="84">J290*J287</f>
        <v>0</v>
      </c>
      <c r="K293" s="239">
        <f t="shared" si="84"/>
        <v>0</v>
      </c>
      <c r="L293" s="239">
        <f t="shared" si="84"/>
        <v>0</v>
      </c>
      <c r="M293" s="231">
        <f t="shared" si="84"/>
        <v>0</v>
      </c>
      <c r="N293" s="231">
        <f t="shared" si="84"/>
        <v>0</v>
      </c>
      <c r="O293" s="231">
        <f t="shared" si="84"/>
        <v>0</v>
      </c>
      <c r="P293" s="231">
        <f t="shared" si="84"/>
        <v>0</v>
      </c>
      <c r="Q293" s="231">
        <f t="shared" si="84"/>
        <v>0</v>
      </c>
      <c r="R293" s="231">
        <f t="shared" si="84"/>
        <v>0</v>
      </c>
      <c r="S293" s="231">
        <f t="shared" si="84"/>
        <v>0</v>
      </c>
      <c r="T293" s="231">
        <f t="shared" si="84"/>
        <v>0</v>
      </c>
      <c r="U293" s="231">
        <f t="shared" si="84"/>
        <v>0</v>
      </c>
      <c r="V293" s="231">
        <f t="shared" si="84"/>
        <v>0</v>
      </c>
      <c r="W293" s="231">
        <f t="shared" si="84"/>
        <v>0</v>
      </c>
      <c r="X293" s="231">
        <f t="shared" si="84"/>
        <v>0</v>
      </c>
      <c r="Y293" s="657"/>
      <c r="Z293" s="658"/>
      <c r="AA293" s="658"/>
      <c r="AB293" s="658"/>
      <c r="AC293" s="658"/>
      <c r="AD293" s="659"/>
      <c r="AE293" s="61"/>
    </row>
    <row r="294" spans="2:31" s="3" customFormat="1" ht="18" customHeight="1" x14ac:dyDescent="0.3">
      <c r="B294" s="60"/>
      <c r="C294" s="741"/>
      <c r="D294" s="728" t="str" cm="1">
        <f t="array" ref="D294">IFERROR(IF(INDEX(BaseSafra!E:E,MATCH(Safra!F$284,BaseSafra!E:E, 0)+ROW(A8))&lt;&gt;"",IF(INDEX(BaseSafra!E:E,MATCH(Safra!F$284,BaseSafra!E:E, 0)+ROW(A8))&lt;&gt;Safra!F$284,INDEX(BaseSafra!E:E,MATCH(Safra!F$284, BaseSafra!E:E, 0)+ROW(A8)),""),""),"")</f>
        <v>Receita Total (R$)</v>
      </c>
      <c r="E294" s="729"/>
      <c r="F294" s="729"/>
      <c r="G294" s="729"/>
      <c r="H294" s="729"/>
      <c r="I294" s="730"/>
      <c r="J294" s="239">
        <f t="shared" ref="J294:X294" si="85">J291*J287</f>
        <v>0</v>
      </c>
      <c r="K294" s="239">
        <f t="shared" si="85"/>
        <v>0</v>
      </c>
      <c r="L294" s="239">
        <f t="shared" si="85"/>
        <v>0</v>
      </c>
      <c r="M294" s="239">
        <f t="shared" si="85"/>
        <v>0</v>
      </c>
      <c r="N294" s="239">
        <f t="shared" si="85"/>
        <v>0</v>
      </c>
      <c r="O294" s="239">
        <f t="shared" si="85"/>
        <v>0</v>
      </c>
      <c r="P294" s="239">
        <f t="shared" si="85"/>
        <v>0</v>
      </c>
      <c r="Q294" s="239">
        <f t="shared" si="85"/>
        <v>0</v>
      </c>
      <c r="R294" s="239">
        <f t="shared" si="85"/>
        <v>0</v>
      </c>
      <c r="S294" s="239">
        <f t="shared" si="85"/>
        <v>0</v>
      </c>
      <c r="T294" s="239">
        <f t="shared" si="85"/>
        <v>0</v>
      </c>
      <c r="U294" s="239">
        <f t="shared" si="85"/>
        <v>0</v>
      </c>
      <c r="V294" s="239">
        <f t="shared" si="85"/>
        <v>0</v>
      </c>
      <c r="W294" s="239">
        <f t="shared" si="85"/>
        <v>0</v>
      </c>
      <c r="X294" s="239">
        <f t="shared" si="85"/>
        <v>0</v>
      </c>
      <c r="Y294" s="657"/>
      <c r="Z294" s="658"/>
      <c r="AA294" s="658"/>
      <c r="AB294" s="658"/>
      <c r="AC294" s="658"/>
      <c r="AD294" s="659"/>
      <c r="AE294" s="61"/>
    </row>
    <row r="295" spans="2:31" s="3" customFormat="1" ht="18" customHeight="1" x14ac:dyDescent="0.3">
      <c r="B295" s="60"/>
      <c r="C295" s="741"/>
      <c r="D295" s="728" t="str" cm="1">
        <f t="array" ref="D295">IFERROR(IF(INDEX(BaseSafra!E:E,MATCH(Safra!F$284,BaseSafra!E:E, 0)+ROW(A9))&lt;&gt;"",IF(INDEX(BaseSafra!E:E,MATCH(Safra!F$284,BaseSafra!E:E, 0)+ROW(A9))&lt;&gt;Safra!F$284,INDEX(BaseSafra!E:E,MATCH(Safra!F$284, BaseSafra!E:E, 0)+ROW(A9)),""),""),"")</f>
        <v>Custo Total de Produção (R$)</v>
      </c>
      <c r="E295" s="729"/>
      <c r="F295" s="729"/>
      <c r="G295" s="729"/>
      <c r="H295" s="729"/>
      <c r="I295" s="730"/>
      <c r="J295" s="239">
        <f t="shared" ref="J295:X295" si="86">J292*J287</f>
        <v>0</v>
      </c>
      <c r="K295" s="239">
        <f t="shared" si="86"/>
        <v>0</v>
      </c>
      <c r="L295" s="239">
        <f t="shared" si="86"/>
        <v>0</v>
      </c>
      <c r="M295" s="239">
        <f t="shared" si="86"/>
        <v>0</v>
      </c>
      <c r="N295" s="239">
        <f t="shared" si="86"/>
        <v>0</v>
      </c>
      <c r="O295" s="239">
        <f t="shared" si="86"/>
        <v>0</v>
      </c>
      <c r="P295" s="239">
        <f t="shared" si="86"/>
        <v>0</v>
      </c>
      <c r="Q295" s="239">
        <f t="shared" si="86"/>
        <v>0</v>
      </c>
      <c r="R295" s="239">
        <f t="shared" si="86"/>
        <v>0</v>
      </c>
      <c r="S295" s="239">
        <f t="shared" si="86"/>
        <v>0</v>
      </c>
      <c r="T295" s="239">
        <f t="shared" si="86"/>
        <v>0</v>
      </c>
      <c r="U295" s="239">
        <f t="shared" si="86"/>
        <v>0</v>
      </c>
      <c r="V295" s="239">
        <f t="shared" si="86"/>
        <v>0</v>
      </c>
      <c r="W295" s="239">
        <f t="shared" si="86"/>
        <v>0</v>
      </c>
      <c r="X295" s="239">
        <f t="shared" si="86"/>
        <v>0</v>
      </c>
      <c r="Y295" s="657"/>
      <c r="Z295" s="658"/>
      <c r="AA295" s="658"/>
      <c r="AB295" s="658"/>
      <c r="AC295" s="658"/>
      <c r="AD295" s="659"/>
      <c r="AE295" s="61"/>
    </row>
    <row r="296" spans="2:31" s="3" customFormat="1" ht="18" customHeight="1" x14ac:dyDescent="0.3">
      <c r="B296" s="60"/>
      <c r="C296" s="741"/>
      <c r="D296" s="728" t="str" cm="1">
        <f t="array" ref="D296">IFERROR(IF(INDEX(BaseSafra!E:E,MATCH(Safra!F$284,BaseSafra!E:E, 0)+ROW(A10))&lt;&gt;"",IF(INDEX(BaseSafra!E:E,MATCH(Safra!F$284,BaseSafra!E:E, 0)+ROW(A10))&lt;&gt;Safra!F$284,INDEX(BaseSafra!E:E,MATCH(Safra!F$284, BaseSafra!E:E, 0)+ROW(A10)),""),""),"")</f>
        <v>RESULTADO BRUTO (R$)</v>
      </c>
      <c r="E296" s="729"/>
      <c r="F296" s="729"/>
      <c r="G296" s="729"/>
      <c r="H296" s="729"/>
      <c r="I296" s="730"/>
      <c r="J296" s="229"/>
      <c r="K296" s="229"/>
      <c r="L296" s="229"/>
      <c r="M296" s="279"/>
      <c r="N296" s="279"/>
      <c r="O296" s="279"/>
      <c r="P296" s="279"/>
      <c r="Q296" s="279"/>
      <c r="R296" s="279"/>
      <c r="S296" s="279"/>
      <c r="T296" s="279"/>
      <c r="U296" s="279"/>
      <c r="V296" s="279"/>
      <c r="W296" s="279"/>
      <c r="X296" s="279"/>
      <c r="Y296" s="657"/>
      <c r="Z296" s="658"/>
      <c r="AA296" s="658"/>
      <c r="AB296" s="658"/>
      <c r="AC296" s="658"/>
      <c r="AD296" s="659"/>
      <c r="AE296" s="61"/>
    </row>
    <row r="297" spans="2:31" s="3" customFormat="1" ht="18" customHeight="1" x14ac:dyDescent="0.3">
      <c r="B297" s="60"/>
      <c r="C297" s="741"/>
      <c r="D297" s="728" t="str" cm="1">
        <f t="array" ref="D297">IFERROR(IF(INDEX(BaseSafra!E:E,MATCH(Safra!F$284,BaseSafra!E:E, 0)+ROW(A11))&lt;&gt;"",IF(INDEX(BaseSafra!E:E,MATCH(Safra!F$284,BaseSafra!E:E, 0)+ROW(A11))&lt;&gt;Safra!F$284,INDEX(BaseSafra!E:E,MATCH(Safra!F$284, BaseSafra!E:E, 0)+ROW(A11)),""),""),"")</f>
        <v>MARGEM BRUTA (%)</v>
      </c>
      <c r="E297" s="729"/>
      <c r="F297" s="729"/>
      <c r="G297" s="729"/>
      <c r="H297" s="729"/>
      <c r="I297" s="730"/>
      <c r="J297" s="229"/>
      <c r="K297" s="229"/>
      <c r="L297" s="229"/>
      <c r="M297" s="279"/>
      <c r="N297" s="279"/>
      <c r="O297" s="279"/>
      <c r="P297" s="279"/>
      <c r="Q297" s="279"/>
      <c r="R297" s="279"/>
      <c r="S297" s="279"/>
      <c r="T297" s="279"/>
      <c r="U297" s="279"/>
      <c r="V297" s="279"/>
      <c r="W297" s="279"/>
      <c r="X297" s="279"/>
      <c r="Y297" s="657"/>
      <c r="Z297" s="658"/>
      <c r="AA297" s="658"/>
      <c r="AB297" s="658"/>
      <c r="AC297" s="658"/>
      <c r="AD297" s="659"/>
      <c r="AE297" s="61"/>
    </row>
    <row r="298" spans="2:31" s="3" customFormat="1" ht="18" customHeight="1" x14ac:dyDescent="0.3">
      <c r="B298" s="60"/>
      <c r="C298" s="741"/>
      <c r="D298" s="728" t="str" cm="1">
        <f t="array" ref="D298">IFERROR(IF(INDEX(BaseSafra!E:E,MATCH(Safra!F$284,BaseSafra!E:E, 0)+ROW(A12))&lt;&gt;"",IF(INDEX(BaseSafra!E:E,MATCH(Safra!F$284,BaseSafra!E:E, 0)+ROW(A12))&lt;&gt;Safra!F$284,INDEX(BaseSafra!E:E,MATCH(Safra!F$284, BaseSafra!E:E, 0)+ROW(A12)),""),""),"")</f>
        <v/>
      </c>
      <c r="E298" s="729"/>
      <c r="F298" s="729"/>
      <c r="G298" s="729"/>
      <c r="H298" s="729"/>
      <c r="I298" s="730"/>
      <c r="J298" s="229"/>
      <c r="K298" s="229"/>
      <c r="L298" s="229"/>
      <c r="M298" s="279"/>
      <c r="N298" s="279"/>
      <c r="O298" s="279"/>
      <c r="P298" s="279"/>
      <c r="Q298" s="279"/>
      <c r="R298" s="279"/>
      <c r="S298" s="279"/>
      <c r="T298" s="279"/>
      <c r="U298" s="279"/>
      <c r="V298" s="279"/>
      <c r="W298" s="279"/>
      <c r="X298" s="279"/>
      <c r="Y298" s="657"/>
      <c r="Z298" s="658"/>
      <c r="AA298" s="658"/>
      <c r="AB298" s="658"/>
      <c r="AC298" s="658"/>
      <c r="AD298" s="659"/>
      <c r="AE298" s="61"/>
    </row>
    <row r="299" spans="2:31" s="3" customFormat="1" ht="18" customHeight="1" x14ac:dyDescent="0.3">
      <c r="B299" s="60"/>
      <c r="C299" s="741"/>
      <c r="D299" s="728" t="str" cm="1">
        <f t="array" ref="D299">IFERROR(IF(INDEX(BaseSafra!E:E,MATCH(Safra!F$284,BaseSafra!E:E, 0)+ROW(A13))&lt;&gt;"",IF(INDEX(BaseSafra!E:E,MATCH(Safra!F$284,BaseSafra!E:E, 0)+ROW(A13))&lt;&gt;Safra!F$284,INDEX(BaseSafra!E:E,MATCH(Safra!F$284, BaseSafra!E:E, 0)+ROW(A13)),""),""),"")</f>
        <v/>
      </c>
      <c r="E299" s="729"/>
      <c r="F299" s="729"/>
      <c r="G299" s="729"/>
      <c r="H299" s="729"/>
      <c r="I299" s="730"/>
      <c r="J299" s="239">
        <f t="shared" ref="J299:X299" si="87">(J294*J296)+(J295*J297)</f>
        <v>0</v>
      </c>
      <c r="K299" s="239">
        <f t="shared" si="87"/>
        <v>0</v>
      </c>
      <c r="L299" s="239">
        <f t="shared" si="87"/>
        <v>0</v>
      </c>
      <c r="M299" s="239">
        <f t="shared" si="87"/>
        <v>0</v>
      </c>
      <c r="N299" s="239">
        <f t="shared" si="87"/>
        <v>0</v>
      </c>
      <c r="O299" s="239">
        <f t="shared" si="87"/>
        <v>0</v>
      </c>
      <c r="P299" s="239">
        <f t="shared" si="87"/>
        <v>0</v>
      </c>
      <c r="Q299" s="239">
        <f t="shared" si="87"/>
        <v>0</v>
      </c>
      <c r="R299" s="239">
        <f t="shared" si="87"/>
        <v>0</v>
      </c>
      <c r="S299" s="239">
        <f t="shared" si="87"/>
        <v>0</v>
      </c>
      <c r="T299" s="239">
        <f t="shared" si="87"/>
        <v>0</v>
      </c>
      <c r="U299" s="239">
        <f t="shared" si="87"/>
        <v>0</v>
      </c>
      <c r="V299" s="239">
        <f t="shared" si="87"/>
        <v>0</v>
      </c>
      <c r="W299" s="239">
        <f t="shared" si="87"/>
        <v>0</v>
      </c>
      <c r="X299" s="239">
        <f t="shared" si="87"/>
        <v>0</v>
      </c>
      <c r="Y299" s="657"/>
      <c r="Z299" s="658"/>
      <c r="AA299" s="658"/>
      <c r="AB299" s="658"/>
      <c r="AC299" s="658"/>
      <c r="AD299" s="659"/>
      <c r="AE299" s="61"/>
    </row>
    <row r="300" spans="2:31" s="3" customFormat="1" ht="18" customHeight="1" x14ac:dyDescent="0.3">
      <c r="B300" s="60"/>
      <c r="C300" s="741"/>
      <c r="D300" s="728" t="str" cm="1">
        <f t="array" ref="D300">IFERROR(IF(INDEX(BaseSafra!E:E,MATCH(Safra!F$284,BaseSafra!E:E, 0)+ROW(A14))&lt;&gt;"",IF(INDEX(BaseSafra!E:E,MATCH(Safra!F$284,BaseSafra!E:E, 0)+ROW(A14))&lt;&gt;Safra!F$284,INDEX(BaseSafra!E:E,MATCH(Safra!F$284, BaseSafra!E:E, 0)+ROW(A14)),""),""),"")</f>
        <v/>
      </c>
      <c r="E300" s="729"/>
      <c r="F300" s="729"/>
      <c r="G300" s="729"/>
      <c r="H300" s="729"/>
      <c r="I300" s="730"/>
      <c r="J300" s="239">
        <f t="shared" ref="J300:X300" si="88">J298*J287</f>
        <v>0</v>
      </c>
      <c r="K300" s="239">
        <f t="shared" si="88"/>
        <v>0</v>
      </c>
      <c r="L300" s="239">
        <f t="shared" si="88"/>
        <v>0</v>
      </c>
      <c r="M300" s="239">
        <f t="shared" si="88"/>
        <v>0</v>
      </c>
      <c r="N300" s="239">
        <f t="shared" si="88"/>
        <v>0</v>
      </c>
      <c r="O300" s="239">
        <f t="shared" si="88"/>
        <v>0</v>
      </c>
      <c r="P300" s="239">
        <f t="shared" si="88"/>
        <v>0</v>
      </c>
      <c r="Q300" s="239">
        <f t="shared" si="88"/>
        <v>0</v>
      </c>
      <c r="R300" s="239">
        <f t="shared" si="88"/>
        <v>0</v>
      </c>
      <c r="S300" s="239">
        <f t="shared" si="88"/>
        <v>0</v>
      </c>
      <c r="T300" s="239">
        <f t="shared" si="88"/>
        <v>0</v>
      </c>
      <c r="U300" s="239">
        <f t="shared" si="88"/>
        <v>0</v>
      </c>
      <c r="V300" s="239">
        <f t="shared" si="88"/>
        <v>0</v>
      </c>
      <c r="W300" s="239">
        <f t="shared" si="88"/>
        <v>0</v>
      </c>
      <c r="X300" s="239">
        <f t="shared" si="88"/>
        <v>0</v>
      </c>
      <c r="Y300" s="657"/>
      <c r="Z300" s="658"/>
      <c r="AA300" s="658"/>
      <c r="AB300" s="658"/>
      <c r="AC300" s="658"/>
      <c r="AD300" s="659"/>
      <c r="AE300" s="61"/>
    </row>
    <row r="301" spans="2:31" s="3" customFormat="1" ht="18" customHeight="1" x14ac:dyDescent="0.3">
      <c r="B301" s="60"/>
      <c r="C301" s="741"/>
      <c r="D301" s="728" t="str" cm="1">
        <f t="array" ref="D301">IFERROR(IF(INDEX(BaseSafra!E:E,MATCH(Safra!F$284,BaseSafra!E:E, 0)+ROW(A15))&lt;&gt;"",IF(INDEX(BaseSafra!E:E,MATCH(Safra!F$284,BaseSafra!E:E, 0)+ROW(A15))&lt;&gt;Safra!F$284,INDEX(BaseSafra!E:E,MATCH(Safra!F$284, BaseSafra!E:E, 0)+ROW(A15)),""),""),"")</f>
        <v/>
      </c>
      <c r="E301" s="729"/>
      <c r="F301" s="729"/>
      <c r="G301" s="729"/>
      <c r="H301" s="729"/>
      <c r="I301" s="730"/>
      <c r="J301" s="239">
        <f t="shared" ref="J301:X301" si="89">J299-J300</f>
        <v>0</v>
      </c>
      <c r="K301" s="239">
        <f t="shared" si="89"/>
        <v>0</v>
      </c>
      <c r="L301" s="239">
        <f t="shared" si="89"/>
        <v>0</v>
      </c>
      <c r="M301" s="239">
        <f t="shared" si="89"/>
        <v>0</v>
      </c>
      <c r="N301" s="239">
        <f t="shared" si="89"/>
        <v>0</v>
      </c>
      <c r="O301" s="239">
        <f t="shared" si="89"/>
        <v>0</v>
      </c>
      <c r="P301" s="239">
        <f t="shared" si="89"/>
        <v>0</v>
      </c>
      <c r="Q301" s="239">
        <f t="shared" si="89"/>
        <v>0</v>
      </c>
      <c r="R301" s="239">
        <f t="shared" si="89"/>
        <v>0</v>
      </c>
      <c r="S301" s="239">
        <f t="shared" si="89"/>
        <v>0</v>
      </c>
      <c r="T301" s="239">
        <f t="shared" si="89"/>
        <v>0</v>
      </c>
      <c r="U301" s="239">
        <f t="shared" si="89"/>
        <v>0</v>
      </c>
      <c r="V301" s="239">
        <f t="shared" si="89"/>
        <v>0</v>
      </c>
      <c r="W301" s="239">
        <f t="shared" si="89"/>
        <v>0</v>
      </c>
      <c r="X301" s="239">
        <f t="shared" si="89"/>
        <v>0</v>
      </c>
      <c r="Y301" s="657"/>
      <c r="Z301" s="658"/>
      <c r="AA301" s="658"/>
      <c r="AB301" s="658"/>
      <c r="AC301" s="658"/>
      <c r="AD301" s="659"/>
      <c r="AE301" s="61"/>
    </row>
    <row r="302" spans="2:31" s="3" customFormat="1" ht="18" customHeight="1" x14ac:dyDescent="0.3">
      <c r="B302" s="60"/>
      <c r="C302" s="741"/>
      <c r="D302" s="728" t="str" cm="1">
        <f t="array" ref="D302">IFERROR(IF(INDEX(BaseSafra!E:E,MATCH(Safra!F$284,BaseSafra!E:E, 0)+ROW(A16))&lt;&gt;"",IF(INDEX(BaseSafra!E:E,MATCH(Safra!F$284,BaseSafra!E:E, 0)+ROW(A16))&lt;&gt;Safra!F$284,INDEX(BaseSafra!E:E,MATCH(Safra!F$284, BaseSafra!E:E, 0)+ROW(A16)),""),""),"")</f>
        <v/>
      </c>
      <c r="E302" s="729"/>
      <c r="F302" s="729"/>
      <c r="G302" s="729"/>
      <c r="H302" s="729"/>
      <c r="I302" s="730"/>
      <c r="J302" s="239">
        <f t="shared" ref="J302:X302" si="90">IFERROR(J301/J299,0)</f>
        <v>0</v>
      </c>
      <c r="K302" s="239">
        <f t="shared" si="90"/>
        <v>0</v>
      </c>
      <c r="L302" s="239">
        <f t="shared" si="90"/>
        <v>0</v>
      </c>
      <c r="M302" s="239">
        <f t="shared" si="90"/>
        <v>0</v>
      </c>
      <c r="N302" s="239">
        <f t="shared" si="90"/>
        <v>0</v>
      </c>
      <c r="O302" s="239">
        <f t="shared" si="90"/>
        <v>0</v>
      </c>
      <c r="P302" s="239">
        <f t="shared" si="90"/>
        <v>0</v>
      </c>
      <c r="Q302" s="239">
        <f t="shared" si="90"/>
        <v>0</v>
      </c>
      <c r="R302" s="239">
        <f t="shared" si="90"/>
        <v>0</v>
      </c>
      <c r="S302" s="239">
        <f t="shared" si="90"/>
        <v>0</v>
      </c>
      <c r="T302" s="239">
        <f t="shared" si="90"/>
        <v>0</v>
      </c>
      <c r="U302" s="239">
        <f t="shared" si="90"/>
        <v>0</v>
      </c>
      <c r="V302" s="239">
        <f t="shared" si="90"/>
        <v>0</v>
      </c>
      <c r="W302" s="239">
        <f t="shared" si="90"/>
        <v>0</v>
      </c>
      <c r="X302" s="239">
        <f t="shared" si="90"/>
        <v>0</v>
      </c>
      <c r="Y302" s="657"/>
      <c r="Z302" s="658"/>
      <c r="AA302" s="658"/>
      <c r="AB302" s="658"/>
      <c r="AC302" s="658"/>
      <c r="AD302" s="659"/>
      <c r="AE302" s="61"/>
    </row>
    <row r="303" spans="2:31" s="3" customFormat="1" ht="18" customHeight="1" x14ac:dyDescent="0.3">
      <c r="B303" s="60"/>
      <c r="C303" s="741"/>
      <c r="D303" s="728" t="str" cm="1">
        <f t="array" ref="D303">IFERROR(IF(INDEX(BaseSafra!E:E,MATCH(Safra!F$284,BaseSafra!E:E, 0)+ROW(A17))&lt;&gt;"",IF(INDEX(BaseSafra!E:E,MATCH(Safra!F$284,BaseSafra!E:E, 0)+ROW(A17))&lt;&gt;Safra!F$284,INDEX(BaseSafra!E:E,MATCH(Safra!F$284, BaseSafra!E:E, 0)+ROW(A17)),""),""),"")</f>
        <v/>
      </c>
      <c r="E303" s="729"/>
      <c r="F303" s="729"/>
      <c r="G303" s="729"/>
      <c r="H303" s="729"/>
      <c r="I303" s="730"/>
      <c r="J303" s="229"/>
      <c r="K303" s="229"/>
      <c r="L303" s="229"/>
      <c r="M303" s="280"/>
      <c r="N303" s="280"/>
      <c r="O303" s="280"/>
      <c r="P303" s="280"/>
      <c r="Q303" s="280"/>
      <c r="R303" s="280"/>
      <c r="S303" s="280"/>
      <c r="T303" s="280"/>
      <c r="U303" s="280"/>
      <c r="V303" s="280"/>
      <c r="W303" s="280"/>
      <c r="X303" s="280"/>
      <c r="Y303" s="657"/>
      <c r="Z303" s="658"/>
      <c r="AA303" s="658"/>
      <c r="AB303" s="658"/>
      <c r="AC303" s="658"/>
      <c r="AD303" s="659"/>
      <c r="AE303" s="61"/>
    </row>
    <row r="304" spans="2:31" s="3" customFormat="1" ht="18" customHeight="1" x14ac:dyDescent="0.3">
      <c r="B304" s="60"/>
      <c r="C304" s="741"/>
      <c r="D304" s="728" t="str" cm="1">
        <f t="array" ref="D304">IFERROR(IF(INDEX(BaseSafra!E:E,MATCH(Safra!F$284,BaseSafra!E:E, 0)+ROW(A18))&lt;&gt;"",IF(INDEX(BaseSafra!E:E,MATCH(Safra!F$284,BaseSafra!E:E, 0)+ROW(A18))&lt;&gt;Safra!F$284,INDEX(BaseSafra!E:E,MATCH(Safra!F$284, BaseSafra!E:E, 0)+ROW(A18)),""),""),"")</f>
        <v/>
      </c>
      <c r="E304" s="729"/>
      <c r="F304" s="729"/>
      <c r="G304" s="729"/>
      <c r="H304" s="729"/>
      <c r="I304" s="730"/>
      <c r="J304" s="229"/>
      <c r="K304" s="229"/>
      <c r="L304" s="229"/>
      <c r="M304" s="280"/>
      <c r="N304" s="280"/>
      <c r="O304" s="280"/>
      <c r="P304" s="280"/>
      <c r="Q304" s="280"/>
      <c r="R304" s="280"/>
      <c r="S304" s="280"/>
      <c r="T304" s="280"/>
      <c r="U304" s="280"/>
      <c r="V304" s="280"/>
      <c r="W304" s="280"/>
      <c r="X304" s="280"/>
      <c r="Y304" s="657"/>
      <c r="Z304" s="658"/>
      <c r="AA304" s="658"/>
      <c r="AB304" s="658"/>
      <c r="AC304" s="658"/>
      <c r="AD304" s="659"/>
      <c r="AE304" s="61"/>
    </row>
    <row r="305" spans="2:31" s="3" customFormat="1" ht="18" customHeight="1" x14ac:dyDescent="0.3">
      <c r="B305" s="60"/>
      <c r="C305" s="741"/>
      <c r="D305" s="728" t="str" cm="1">
        <f t="array" ref="D305">IFERROR(IF(INDEX(BaseSafra!E:E,MATCH(Safra!F$284,BaseSafra!E:E, 0)+ROW(A19))&lt;&gt;"",IF(INDEX(BaseSafra!E:E,MATCH(Safra!F$284,BaseSafra!E:E, 0)+ROW(A19))&lt;&gt;Safra!F$284,INDEX(BaseSafra!E:E,MATCH(Safra!F$284, BaseSafra!E:E, 0)+ROW(A19)),""),""),"")</f>
        <v/>
      </c>
      <c r="E305" s="729"/>
      <c r="F305" s="729"/>
      <c r="G305" s="729"/>
      <c r="H305" s="729"/>
      <c r="I305" s="730"/>
      <c r="J305" s="229"/>
      <c r="K305" s="229"/>
      <c r="L305" s="229"/>
      <c r="M305" s="280"/>
      <c r="N305" s="280"/>
      <c r="O305" s="280"/>
      <c r="P305" s="280"/>
      <c r="Q305" s="280"/>
      <c r="R305" s="280"/>
      <c r="S305" s="280"/>
      <c r="T305" s="280"/>
      <c r="U305" s="280"/>
      <c r="V305" s="280"/>
      <c r="W305" s="280"/>
      <c r="X305" s="280"/>
      <c r="Y305" s="657"/>
      <c r="Z305" s="658"/>
      <c r="AA305" s="658"/>
      <c r="AB305" s="658"/>
      <c r="AC305" s="658"/>
      <c r="AD305" s="659"/>
      <c r="AE305" s="61"/>
    </row>
    <row r="306" spans="2:31" s="3" customFormat="1" ht="18" customHeight="1" x14ac:dyDescent="0.3">
      <c r="B306" s="60"/>
      <c r="C306" s="741"/>
      <c r="D306" s="728" t="str" cm="1">
        <f t="array" ref="D306">IFERROR(IF(INDEX(BaseSafra!E:E,MATCH(Safra!F$284,BaseSafra!E:E, 0)+ROW(A20))&lt;&gt;"",IF(INDEX(BaseSafra!E:E,MATCH(Safra!F$284,BaseSafra!E:E, 0)+ROW(A20))&lt;&gt;Safra!F$284,INDEX(BaseSafra!E:E,MATCH(Safra!F$284, BaseSafra!E:E, 0)+ROW(A20)),""),""),"")</f>
        <v/>
      </c>
      <c r="E306" s="729"/>
      <c r="F306" s="729"/>
      <c r="G306" s="729"/>
      <c r="H306" s="729"/>
      <c r="I306" s="730"/>
      <c r="J306" s="229"/>
      <c r="K306" s="229"/>
      <c r="L306" s="229"/>
      <c r="M306" s="280"/>
      <c r="N306" s="280"/>
      <c r="O306" s="280"/>
      <c r="P306" s="280"/>
      <c r="Q306" s="280"/>
      <c r="R306" s="280"/>
      <c r="S306" s="280"/>
      <c r="T306" s="280"/>
      <c r="U306" s="280"/>
      <c r="V306" s="280"/>
      <c r="W306" s="280"/>
      <c r="X306" s="280"/>
      <c r="Y306" s="657"/>
      <c r="Z306" s="658"/>
      <c r="AA306" s="658"/>
      <c r="AB306" s="658"/>
      <c r="AC306" s="658"/>
      <c r="AD306" s="659"/>
      <c r="AE306" s="61"/>
    </row>
    <row r="307" spans="2:31" s="3" customFormat="1" ht="18" customHeight="1" x14ac:dyDescent="0.3">
      <c r="B307" s="60"/>
      <c r="C307" s="742"/>
      <c r="D307" s="728" t="str" cm="1">
        <f t="array" ref="D307">IFERROR(IF(INDEX(BaseSafra!E:E,MATCH(Safra!F$284,BaseSafra!E:E, 0)+ROW(A21))&lt;&gt;"",IF(INDEX(BaseSafra!E:E,MATCH(Safra!F$284,BaseSafra!E:E, 0)+ROW(A21))&lt;&gt;Safra!F$284,INDEX(BaseSafra!E:E,MATCH(Safra!F$284, BaseSafra!E:E, 0)+ROW(A21)),""),""),"")</f>
        <v/>
      </c>
      <c r="E307" s="729"/>
      <c r="F307" s="729"/>
      <c r="G307" s="729"/>
      <c r="H307" s="729"/>
      <c r="I307" s="730"/>
      <c r="J307" s="240"/>
      <c r="K307" s="240"/>
      <c r="L307" s="240"/>
      <c r="M307" s="281"/>
      <c r="N307" s="281"/>
      <c r="O307" s="281"/>
      <c r="P307" s="281"/>
      <c r="Q307" s="281"/>
      <c r="R307" s="281"/>
      <c r="S307" s="281"/>
      <c r="T307" s="281"/>
      <c r="U307" s="281"/>
      <c r="V307" s="281"/>
      <c r="W307" s="281"/>
      <c r="X307" s="281"/>
      <c r="Y307" s="660"/>
      <c r="Z307" s="661"/>
      <c r="AA307" s="661"/>
      <c r="AB307" s="661"/>
      <c r="AC307" s="661"/>
      <c r="AD307" s="662"/>
      <c r="AE307" s="61"/>
    </row>
    <row r="308" spans="2:31" ht="18" customHeight="1" x14ac:dyDescent="0.3">
      <c r="B308" s="22"/>
      <c r="D308" s="31"/>
      <c r="E308" s="31"/>
      <c r="F308" s="31"/>
      <c r="G308" s="31"/>
      <c r="H308" s="31"/>
      <c r="I308" s="31"/>
      <c r="J308" s="31"/>
      <c r="K308" s="31"/>
      <c r="L308" s="31"/>
      <c r="M308" s="31"/>
      <c r="N308" s="31"/>
      <c r="O308" s="31"/>
      <c r="P308" s="31"/>
      <c r="Q308" s="31"/>
      <c r="R308" s="31"/>
      <c r="S308" s="31"/>
      <c r="T308" s="31"/>
      <c r="U308" s="31"/>
      <c r="V308" s="31"/>
      <c r="W308" s="31"/>
      <c r="X308" s="31"/>
      <c r="Y308" s="31"/>
      <c r="Z308" s="31"/>
      <c r="AA308" s="31"/>
      <c r="AB308" s="31"/>
      <c r="AC308" s="31"/>
      <c r="AD308" s="31"/>
      <c r="AE308" s="21"/>
    </row>
    <row r="309" spans="2:31" s="3" customFormat="1" ht="19.8" customHeight="1" x14ac:dyDescent="0.3">
      <c r="B309" s="60"/>
      <c r="C309" s="740">
        <v>12</v>
      </c>
      <c r="D309" s="743" t="s">
        <v>48</v>
      </c>
      <c r="E309" s="664"/>
      <c r="F309" s="743" t="s">
        <v>45</v>
      </c>
      <c r="G309" s="743"/>
      <c r="H309" s="743"/>
      <c r="I309" s="277"/>
      <c r="J309" s="744" t="s">
        <v>286</v>
      </c>
      <c r="K309" s="745"/>
      <c r="L309" s="745"/>
      <c r="M309" s="745"/>
      <c r="N309" s="745"/>
      <c r="O309" s="745"/>
      <c r="P309" s="745"/>
      <c r="Q309" s="745"/>
      <c r="R309" s="745"/>
      <c r="S309" s="745"/>
      <c r="T309" s="745"/>
      <c r="U309" s="745"/>
      <c r="V309" s="745"/>
      <c r="W309" s="745"/>
      <c r="X309" s="746"/>
      <c r="Y309" s="744" t="s">
        <v>47</v>
      </c>
      <c r="Z309" s="745"/>
      <c r="AA309" s="745"/>
      <c r="AB309" s="745"/>
      <c r="AC309" s="745"/>
      <c r="AD309" s="746"/>
      <c r="AE309" s="61"/>
    </row>
    <row r="310" spans="2:31" s="3" customFormat="1" ht="19.8" customHeight="1" x14ac:dyDescent="0.3">
      <c r="B310" s="60"/>
      <c r="C310" s="741"/>
      <c r="D310" s="666"/>
      <c r="E310" s="667"/>
      <c r="F310" s="743"/>
      <c r="G310" s="743"/>
      <c r="H310" s="743"/>
      <c r="I310" s="278"/>
      <c r="J310" s="747" t="str">
        <f>IF(MONTH($D$15)&gt;=10,(YEAR($D$15)-2)&amp;"/"&amp;(YEAR($D$15)-1),(YEAR($D$15)-3)&amp;"/"&amp;(YEAR($D$15)-2))</f>
        <v>2022/2023</v>
      </c>
      <c r="K310" s="747"/>
      <c r="L310" s="747"/>
      <c r="M310" s="747" t="str">
        <f>IF(MONTH($D$15)&gt;=10,(YEAR($D$15)-1)&amp;"/"&amp;YEAR($D$15),(YEAR($D$15)-2)&amp;"/"&amp;(YEAR($D$15)-1))</f>
        <v>2023/2024</v>
      </c>
      <c r="N310" s="747"/>
      <c r="O310" s="747"/>
      <c r="P310" s="747" t="str">
        <f>IF(MONTH($D$15)&gt;=10,YEAR($D$15)&amp;"/"&amp;YEAR($D$15)+1,YEAR($D$15)-1&amp;"/"&amp;YEAR($D$15))</f>
        <v>2024/2025</v>
      </c>
      <c r="Q310" s="747"/>
      <c r="R310" s="747"/>
      <c r="S310" s="747" t="str">
        <f>IF(MONTH($D$15)&gt;=10,(YEAR($D$15)+1)&amp;"/"&amp;(YEAR($D$15)+2),YEAR($D$15)&amp;"/"&amp;(YEAR($D$15)+1))</f>
        <v>2025/2026</v>
      </c>
      <c r="T310" s="747"/>
      <c r="U310" s="747"/>
      <c r="V310" s="747" t="str">
        <f>IF(MONTH($D$15)&gt;=10,(YEAR($D$15)+2)&amp;"/"&amp;(YEAR($D$15)+3),(YEAR($D$15)+1)&amp;"/"&amp;(YEAR($D$15)+2))</f>
        <v>2026/2027</v>
      </c>
      <c r="W310" s="747"/>
      <c r="X310" s="747"/>
      <c r="Y310" s="117"/>
      <c r="Z310" s="115"/>
      <c r="AA310" s="115"/>
      <c r="AB310" s="115"/>
      <c r="AC310" s="115"/>
      <c r="AD310" s="116"/>
      <c r="AE310" s="61"/>
    </row>
    <row r="311" spans="2:31" s="3" customFormat="1" ht="18" customHeight="1" x14ac:dyDescent="0.3">
      <c r="B311" s="60"/>
      <c r="C311" s="741"/>
      <c r="D311" s="748" t="s">
        <v>30</v>
      </c>
      <c r="E311" s="749"/>
      <c r="F311" s="749"/>
      <c r="G311" s="749"/>
      <c r="H311" s="749"/>
      <c r="I311" s="750"/>
      <c r="J311" s="32" t="s">
        <v>287</v>
      </c>
      <c r="K311" s="110" t="s">
        <v>288</v>
      </c>
      <c r="L311" s="35" t="s">
        <v>289</v>
      </c>
      <c r="M311" s="32" t="s">
        <v>287</v>
      </c>
      <c r="N311" s="110" t="s">
        <v>288</v>
      </c>
      <c r="O311" s="35" t="s">
        <v>289</v>
      </c>
      <c r="P311" s="32" t="s">
        <v>287</v>
      </c>
      <c r="Q311" s="110" t="s">
        <v>288</v>
      </c>
      <c r="R311" s="35" t="s">
        <v>289</v>
      </c>
      <c r="S311" s="32" t="s">
        <v>287</v>
      </c>
      <c r="T311" s="110" t="s">
        <v>288</v>
      </c>
      <c r="U311" s="35" t="s">
        <v>289</v>
      </c>
      <c r="V311" s="32" t="s">
        <v>287</v>
      </c>
      <c r="W311" s="110" t="s">
        <v>288</v>
      </c>
      <c r="X311" s="35" t="s">
        <v>289</v>
      </c>
      <c r="Y311" s="657"/>
      <c r="Z311" s="658"/>
      <c r="AA311" s="658"/>
      <c r="AB311" s="658"/>
      <c r="AC311" s="658"/>
      <c r="AD311" s="659"/>
      <c r="AE311" s="61"/>
    </row>
    <row r="312" spans="2:31" s="3" customFormat="1" ht="18" customHeight="1" x14ac:dyDescent="0.3">
      <c r="B312" s="60"/>
      <c r="C312" s="741"/>
      <c r="D312" s="728" t="str" cm="1">
        <f t="array" ref="D312">IFERROR(IF(INDEX(BaseSafra!E:E,MATCH(Safra!F$309,BaseSafra!E:E, 0)+ROW(A1))&lt;&gt;"",IF(INDEX(BaseSafra!E:E,MATCH(Safra!F$309,BaseSafra!E:E, 0)+ROW(A1))&lt;&gt;Safra!F$309,INDEX(BaseSafra!E:E,MATCH(Safra!F$309, BaseSafra!E:E, 0)+ROW(A1)),""),""),"")</f>
        <v>Área Plantada (ha)</v>
      </c>
      <c r="E312" s="729"/>
      <c r="F312" s="729"/>
      <c r="G312" s="729"/>
      <c r="H312" s="729"/>
      <c r="I312" s="730"/>
      <c r="J312" s="220">
        <f t="shared" ref="J312:X312" si="91">SUM(J313:J314)</f>
        <v>0</v>
      </c>
      <c r="K312" s="220">
        <f t="shared" si="91"/>
        <v>0</v>
      </c>
      <c r="L312" s="220">
        <f t="shared" si="91"/>
        <v>0</v>
      </c>
      <c r="M312" s="220">
        <f t="shared" si="91"/>
        <v>0</v>
      </c>
      <c r="N312" s="220">
        <f t="shared" si="91"/>
        <v>0</v>
      </c>
      <c r="O312" s="220">
        <f t="shared" si="91"/>
        <v>0</v>
      </c>
      <c r="P312" s="220">
        <f t="shared" si="91"/>
        <v>0</v>
      </c>
      <c r="Q312" s="220">
        <f t="shared" si="91"/>
        <v>0</v>
      </c>
      <c r="R312" s="220">
        <f t="shared" si="91"/>
        <v>0</v>
      </c>
      <c r="S312" s="220">
        <f t="shared" si="91"/>
        <v>0</v>
      </c>
      <c r="T312" s="220">
        <f t="shared" si="91"/>
        <v>0</v>
      </c>
      <c r="U312" s="220">
        <f t="shared" si="91"/>
        <v>0</v>
      </c>
      <c r="V312" s="220">
        <f t="shared" si="91"/>
        <v>0</v>
      </c>
      <c r="W312" s="220">
        <f t="shared" si="91"/>
        <v>0</v>
      </c>
      <c r="X312" s="220">
        <f t="shared" si="91"/>
        <v>0</v>
      </c>
      <c r="Y312" s="657"/>
      <c r="Z312" s="658"/>
      <c r="AA312" s="658"/>
      <c r="AB312" s="658"/>
      <c r="AC312" s="658"/>
      <c r="AD312" s="659"/>
      <c r="AE312" s="61"/>
    </row>
    <row r="313" spans="2:31" s="3" customFormat="1" ht="18" customHeight="1" x14ac:dyDescent="0.3">
      <c r="B313" s="60"/>
      <c r="C313" s="741"/>
      <c r="D313" s="728" t="str" cm="1">
        <f t="array" ref="D313">IFERROR(IF(INDEX(BaseSafra!E:E,MATCH(Safra!F$309,BaseSafra!E:E, 0)+ROW(A2))&lt;&gt;"",IF(INDEX(BaseSafra!E:E,MATCH(Safra!F$309,BaseSafra!E:E, 0)+ROW(A2))&lt;&gt;Safra!F$309,INDEX(BaseSafra!E:E,MATCH(Safra!F$309, BaseSafra!E:E, 0)+ROW(A2)),""),""),"")</f>
        <v>Própria (ha)</v>
      </c>
      <c r="E313" s="729"/>
      <c r="F313" s="729"/>
      <c r="G313" s="729"/>
      <c r="H313" s="729"/>
      <c r="I313" s="730"/>
      <c r="J313" s="229"/>
      <c r="K313" s="229"/>
      <c r="L313" s="229"/>
      <c r="M313" s="229"/>
      <c r="N313" s="229"/>
      <c r="O313" s="229"/>
      <c r="P313" s="229"/>
      <c r="Q313" s="229"/>
      <c r="R313" s="229"/>
      <c r="S313" s="229"/>
      <c r="T313" s="229"/>
      <c r="U313" s="229"/>
      <c r="V313" s="229"/>
      <c r="W313" s="229"/>
      <c r="X313" s="229"/>
      <c r="Y313" s="657"/>
      <c r="Z313" s="658"/>
      <c r="AA313" s="658"/>
      <c r="AB313" s="658"/>
      <c r="AC313" s="658"/>
      <c r="AD313" s="659"/>
      <c r="AE313" s="61"/>
    </row>
    <row r="314" spans="2:31" s="3" customFormat="1" ht="18" customHeight="1" x14ac:dyDescent="0.3">
      <c r="B314" s="60"/>
      <c r="C314" s="741"/>
      <c r="D314" s="728" t="str" cm="1">
        <f t="array" ref="D314">IFERROR(IF(INDEX(BaseSafra!E:E,MATCH(Safra!F$309,BaseSafra!E:E, 0)+ROW(A3))&lt;&gt;"",IF(INDEX(BaseSafra!E:E,MATCH(Safra!F$309,BaseSafra!E:E, 0)+ROW(A3))&lt;&gt;Safra!F$309,INDEX(BaseSafra!E:E,MATCH(Safra!F$309, BaseSafra!E:E, 0)+ROW(A3)),""),""),"")</f>
        <v>Arrendada (ha)</v>
      </c>
      <c r="E314" s="729"/>
      <c r="F314" s="729"/>
      <c r="G314" s="729"/>
      <c r="H314" s="729"/>
      <c r="I314" s="730"/>
      <c r="J314" s="229"/>
      <c r="K314" s="229"/>
      <c r="L314" s="229"/>
      <c r="M314" s="229"/>
      <c r="N314" s="229"/>
      <c r="O314" s="229"/>
      <c r="P314" s="229"/>
      <c r="Q314" s="229"/>
      <c r="R314" s="229"/>
      <c r="S314" s="229"/>
      <c r="T314" s="229"/>
      <c r="U314" s="229"/>
      <c r="V314" s="229"/>
      <c r="W314" s="229"/>
      <c r="X314" s="229"/>
      <c r="Y314" s="657"/>
      <c r="Z314" s="658"/>
      <c r="AA314" s="658"/>
      <c r="AB314" s="658"/>
      <c r="AC314" s="658"/>
      <c r="AD314" s="659"/>
      <c r="AE314" s="61"/>
    </row>
    <row r="315" spans="2:31" s="3" customFormat="1" ht="18" customHeight="1" x14ac:dyDescent="0.3">
      <c r="B315" s="60"/>
      <c r="C315" s="741"/>
      <c r="D315" s="728" t="str" cm="1">
        <f t="array" ref="D315">IFERROR(IF(INDEX(BaseSafra!E:E,MATCH(Safra!F$309,BaseSafra!E:E, 0)+ROW(A4))&lt;&gt;"",IF(INDEX(BaseSafra!E:E,MATCH(Safra!F$309,BaseSafra!E:E, 0)+ROW(A4))&lt;&gt;Safra!F$309,INDEX(BaseSafra!E:E,MATCH(Safra!F$309, BaseSafra!E:E, 0)+ROW(A4)),""),""),"")</f>
        <v>Rendimento (sc/ha)</v>
      </c>
      <c r="E315" s="729"/>
      <c r="F315" s="729"/>
      <c r="G315" s="729"/>
      <c r="H315" s="729"/>
      <c r="I315" s="730"/>
      <c r="J315" s="229"/>
      <c r="K315" s="229"/>
      <c r="L315" s="229"/>
      <c r="M315" s="229"/>
      <c r="N315" s="229"/>
      <c r="O315" s="229"/>
      <c r="P315" s="229"/>
      <c r="Q315" s="229"/>
      <c r="R315" s="229"/>
      <c r="S315" s="229"/>
      <c r="T315" s="229"/>
      <c r="U315" s="229"/>
      <c r="V315" s="229"/>
      <c r="W315" s="229"/>
      <c r="X315" s="229"/>
      <c r="Y315" s="657"/>
      <c r="Z315" s="658"/>
      <c r="AA315" s="658"/>
      <c r="AB315" s="658"/>
      <c r="AC315" s="658"/>
      <c r="AD315" s="659"/>
      <c r="AE315" s="61"/>
    </row>
    <row r="316" spans="2:31" s="3" customFormat="1" ht="18" customHeight="1" x14ac:dyDescent="0.3">
      <c r="B316" s="60"/>
      <c r="C316" s="741"/>
      <c r="D316" s="728" t="str" cm="1">
        <f t="array" ref="D316">IFERROR(IF(INDEX(BaseSafra!E:E,MATCH(Safra!F$309,BaseSafra!E:E, 0)+ROW(A5))&lt;&gt;"",IF(INDEX(BaseSafra!E:E,MATCH(Safra!F$309,BaseSafra!E:E, 0)+ROW(A5))&lt;&gt;Safra!F$309,INDEX(BaseSafra!E:E,MATCH(Safra!F$309, BaseSafra!E:E, 0)+ROW(A5)),""),""),"")</f>
        <v>Produção (sc)</v>
      </c>
      <c r="E316" s="729"/>
      <c r="F316" s="729"/>
      <c r="G316" s="729"/>
      <c r="H316" s="729"/>
      <c r="I316" s="730"/>
      <c r="J316" s="229">
        <f t="shared" ref="J316:X316" si="92">J315*J312</f>
        <v>0</v>
      </c>
      <c r="K316" s="229">
        <f t="shared" si="92"/>
        <v>0</v>
      </c>
      <c r="L316" s="229">
        <f t="shared" si="92"/>
        <v>0</v>
      </c>
      <c r="M316" s="229">
        <f t="shared" si="92"/>
        <v>0</v>
      </c>
      <c r="N316" s="229">
        <f t="shared" si="92"/>
        <v>0</v>
      </c>
      <c r="O316" s="229">
        <f t="shared" si="92"/>
        <v>0</v>
      </c>
      <c r="P316" s="229">
        <f t="shared" si="92"/>
        <v>0</v>
      </c>
      <c r="Q316" s="229">
        <f t="shared" si="92"/>
        <v>0</v>
      </c>
      <c r="R316" s="229">
        <f t="shared" si="92"/>
        <v>0</v>
      </c>
      <c r="S316" s="229">
        <f t="shared" si="92"/>
        <v>0</v>
      </c>
      <c r="T316" s="229">
        <f t="shared" si="92"/>
        <v>0</v>
      </c>
      <c r="U316" s="229">
        <f t="shared" si="92"/>
        <v>0</v>
      </c>
      <c r="V316" s="229">
        <f t="shared" si="92"/>
        <v>0</v>
      </c>
      <c r="W316" s="229">
        <f t="shared" si="92"/>
        <v>0</v>
      </c>
      <c r="X316" s="229">
        <f t="shared" si="92"/>
        <v>0</v>
      </c>
      <c r="Y316" s="657"/>
      <c r="Z316" s="658"/>
      <c r="AA316" s="658"/>
      <c r="AB316" s="658"/>
      <c r="AC316" s="658"/>
      <c r="AD316" s="659"/>
      <c r="AE316" s="61"/>
    </row>
    <row r="317" spans="2:31" s="3" customFormat="1" ht="18" customHeight="1" x14ac:dyDescent="0.3">
      <c r="B317" s="60"/>
      <c r="C317" s="741"/>
      <c r="D317" s="728" t="str" cm="1">
        <f t="array" ref="D317">IFERROR(IF(INDEX(BaseSafra!E:E,MATCH(Safra!F$309,BaseSafra!E:E, 0)+ROW(A6))&lt;&gt;"",IF(INDEX(BaseSafra!E:E,MATCH(Safra!F$309,BaseSafra!E:E, 0)+ROW(A6))&lt;&gt;Safra!F$309,INDEX(BaseSafra!E:E,MATCH(Safra!F$309, BaseSafra!E:E, 0)+ROW(A6)),""),""),"")</f>
        <v>Preço médio (R$/sc)</v>
      </c>
      <c r="E317" s="729"/>
      <c r="F317" s="729"/>
      <c r="G317" s="729"/>
      <c r="H317" s="729"/>
      <c r="I317" s="730"/>
      <c r="J317" s="229"/>
      <c r="K317" s="229"/>
      <c r="L317" s="229"/>
      <c r="M317" s="231"/>
      <c r="N317" s="231"/>
      <c r="O317" s="231"/>
      <c r="P317" s="231"/>
      <c r="Q317" s="231"/>
      <c r="R317" s="231"/>
      <c r="S317" s="231"/>
      <c r="T317" s="231"/>
      <c r="U317" s="231"/>
      <c r="V317" s="231"/>
      <c r="W317" s="231"/>
      <c r="X317" s="231"/>
      <c r="Y317" s="657"/>
      <c r="Z317" s="658"/>
      <c r="AA317" s="658"/>
      <c r="AB317" s="658"/>
      <c r="AC317" s="658"/>
      <c r="AD317" s="659"/>
      <c r="AE317" s="61"/>
    </row>
    <row r="318" spans="2:31" s="3" customFormat="1" ht="18" customHeight="1" x14ac:dyDescent="0.3">
      <c r="B318" s="60"/>
      <c r="C318" s="741"/>
      <c r="D318" s="728" t="str" cm="1">
        <f t="array" ref="D318">IFERROR(IF(INDEX(BaseSafra!E:E,MATCH(Safra!F$309,BaseSafra!E:E, 0)+ROW(A7))&lt;&gt;"",IF(INDEX(BaseSafra!E:E,MATCH(Safra!F$309,BaseSafra!E:E, 0)+ROW(A7))&lt;&gt;Safra!F$309,INDEX(BaseSafra!E:E,MATCH(Safra!F$309, BaseSafra!E:E, 0)+ROW(A7)),""),""),"")</f>
        <v>Custo Médio de Produção (R$/sc)</v>
      </c>
      <c r="E318" s="729"/>
      <c r="F318" s="729"/>
      <c r="G318" s="729"/>
      <c r="H318" s="729"/>
      <c r="I318" s="730"/>
      <c r="J318" s="229"/>
      <c r="K318" s="229"/>
      <c r="L318" s="229"/>
      <c r="M318" s="231"/>
      <c r="N318" s="231"/>
      <c r="O318" s="231"/>
      <c r="P318" s="231"/>
      <c r="Q318" s="231"/>
      <c r="R318" s="231"/>
      <c r="S318" s="231"/>
      <c r="T318" s="231"/>
      <c r="U318" s="231"/>
      <c r="V318" s="231"/>
      <c r="W318" s="231"/>
      <c r="X318" s="231"/>
      <c r="Y318" s="657"/>
      <c r="Z318" s="658"/>
      <c r="AA318" s="658"/>
      <c r="AB318" s="658"/>
      <c r="AC318" s="658"/>
      <c r="AD318" s="659"/>
      <c r="AE318" s="61"/>
    </row>
    <row r="319" spans="2:31" s="3" customFormat="1" ht="18" customHeight="1" x14ac:dyDescent="0.3">
      <c r="B319" s="60"/>
      <c r="C319" s="741"/>
      <c r="D319" s="728" t="str" cm="1">
        <f t="array" ref="D319">IFERROR(IF(INDEX(BaseSafra!E:E,MATCH(Safra!F$309,BaseSafra!E:E, 0)+ROW(A8))&lt;&gt;"",IF(INDEX(BaseSafra!E:E,MATCH(Safra!F$309,BaseSafra!E:E, 0)+ROW(A8))&lt;&gt;Safra!F$309,INDEX(BaseSafra!E:E,MATCH(Safra!F$309, BaseSafra!E:E, 0)+ROW(A8)),""),""),"")</f>
        <v>Receita Total (R$)</v>
      </c>
      <c r="E319" s="729"/>
      <c r="F319" s="729"/>
      <c r="G319" s="729"/>
      <c r="H319" s="729"/>
      <c r="I319" s="730"/>
      <c r="J319" s="239">
        <f t="shared" ref="J319:X319" si="93">J316*J317</f>
        <v>0</v>
      </c>
      <c r="K319" s="239">
        <f t="shared" si="93"/>
        <v>0</v>
      </c>
      <c r="L319" s="239">
        <f t="shared" si="93"/>
        <v>0</v>
      </c>
      <c r="M319" s="239">
        <f t="shared" si="93"/>
        <v>0</v>
      </c>
      <c r="N319" s="239">
        <f t="shared" si="93"/>
        <v>0</v>
      </c>
      <c r="O319" s="239">
        <f t="shared" si="93"/>
        <v>0</v>
      </c>
      <c r="P319" s="239">
        <f t="shared" si="93"/>
        <v>0</v>
      </c>
      <c r="Q319" s="239">
        <f t="shared" si="93"/>
        <v>0</v>
      </c>
      <c r="R319" s="239">
        <f t="shared" si="93"/>
        <v>0</v>
      </c>
      <c r="S319" s="239">
        <f t="shared" si="93"/>
        <v>0</v>
      </c>
      <c r="T319" s="239">
        <f t="shared" si="93"/>
        <v>0</v>
      </c>
      <c r="U319" s="239">
        <f t="shared" si="93"/>
        <v>0</v>
      </c>
      <c r="V319" s="239">
        <f t="shared" si="93"/>
        <v>0</v>
      </c>
      <c r="W319" s="239">
        <f t="shared" si="93"/>
        <v>0</v>
      </c>
      <c r="X319" s="239">
        <f t="shared" si="93"/>
        <v>0</v>
      </c>
      <c r="Y319" s="657"/>
      <c r="Z319" s="658"/>
      <c r="AA319" s="658"/>
      <c r="AB319" s="658"/>
      <c r="AC319" s="658"/>
      <c r="AD319" s="659"/>
      <c r="AE319" s="61"/>
    </row>
    <row r="320" spans="2:31" s="3" customFormat="1" ht="18" customHeight="1" x14ac:dyDescent="0.3">
      <c r="B320" s="60"/>
      <c r="C320" s="741"/>
      <c r="D320" s="728" t="str" cm="1">
        <f t="array" ref="D320">IFERROR(IF(INDEX(BaseSafra!E:E,MATCH(Safra!F$309,BaseSafra!E:E, 0)+ROW(A9))&lt;&gt;"",IF(INDEX(BaseSafra!E:E,MATCH(Safra!F$309,BaseSafra!E:E, 0)+ROW(A9))&lt;&gt;Safra!F$309,INDEX(BaseSafra!E:E,MATCH(Safra!F$309, BaseSafra!E:E, 0)+ROW(A9)),""),""),"")</f>
        <v>Custo Total de Produção (R$)</v>
      </c>
      <c r="E320" s="729"/>
      <c r="F320" s="729"/>
      <c r="G320" s="729"/>
      <c r="H320" s="729"/>
      <c r="I320" s="730"/>
      <c r="J320" s="239">
        <f t="shared" ref="J320:X320" si="94">J318*J312</f>
        <v>0</v>
      </c>
      <c r="K320" s="239">
        <f t="shared" si="94"/>
        <v>0</v>
      </c>
      <c r="L320" s="239">
        <f t="shared" si="94"/>
        <v>0</v>
      </c>
      <c r="M320" s="239">
        <f t="shared" si="94"/>
        <v>0</v>
      </c>
      <c r="N320" s="239">
        <f t="shared" si="94"/>
        <v>0</v>
      </c>
      <c r="O320" s="239">
        <f t="shared" si="94"/>
        <v>0</v>
      </c>
      <c r="P320" s="239">
        <f t="shared" si="94"/>
        <v>0</v>
      </c>
      <c r="Q320" s="239">
        <f t="shared" si="94"/>
        <v>0</v>
      </c>
      <c r="R320" s="239">
        <f t="shared" si="94"/>
        <v>0</v>
      </c>
      <c r="S320" s="239">
        <f t="shared" si="94"/>
        <v>0</v>
      </c>
      <c r="T320" s="239">
        <f t="shared" si="94"/>
        <v>0</v>
      </c>
      <c r="U320" s="239">
        <f t="shared" si="94"/>
        <v>0</v>
      </c>
      <c r="V320" s="239">
        <f t="shared" si="94"/>
        <v>0</v>
      </c>
      <c r="W320" s="239">
        <f t="shared" si="94"/>
        <v>0</v>
      </c>
      <c r="X320" s="239">
        <f t="shared" si="94"/>
        <v>0</v>
      </c>
      <c r="Y320" s="657"/>
      <c r="Z320" s="658"/>
      <c r="AA320" s="658"/>
      <c r="AB320" s="658"/>
      <c r="AC320" s="658"/>
      <c r="AD320" s="659"/>
      <c r="AE320" s="61"/>
    </row>
    <row r="321" spans="2:31" s="3" customFormat="1" ht="18" customHeight="1" x14ac:dyDescent="0.3">
      <c r="B321" s="60"/>
      <c r="C321" s="741"/>
      <c r="D321" s="728" t="str" cm="1">
        <f t="array" ref="D321">IFERROR(IF(INDEX(BaseSafra!E:E,MATCH(Safra!F$309,BaseSafra!E:E, 0)+ROW(A10))&lt;&gt;"",IF(INDEX(BaseSafra!E:E,MATCH(Safra!F$309,BaseSafra!E:E, 0)+ROW(A10))&lt;&gt;Safra!F$309,INDEX(BaseSafra!E:E,MATCH(Safra!F$309, BaseSafra!E:E, 0)+ROW(A10)),""),""),"")</f>
        <v>RESULTADO BRUTO (R$)</v>
      </c>
      <c r="E321" s="729"/>
      <c r="F321" s="729"/>
      <c r="G321" s="729"/>
      <c r="H321" s="729"/>
      <c r="I321" s="730"/>
      <c r="J321" s="239">
        <f t="shared" ref="J321:X321" si="95">J319-J320</f>
        <v>0</v>
      </c>
      <c r="K321" s="239">
        <f t="shared" si="95"/>
        <v>0</v>
      </c>
      <c r="L321" s="239">
        <f t="shared" si="95"/>
        <v>0</v>
      </c>
      <c r="M321" s="239">
        <f t="shared" si="95"/>
        <v>0</v>
      </c>
      <c r="N321" s="239">
        <f t="shared" si="95"/>
        <v>0</v>
      </c>
      <c r="O321" s="239">
        <f t="shared" si="95"/>
        <v>0</v>
      </c>
      <c r="P321" s="239">
        <f t="shared" si="95"/>
        <v>0</v>
      </c>
      <c r="Q321" s="239">
        <f t="shared" si="95"/>
        <v>0</v>
      </c>
      <c r="R321" s="239">
        <f t="shared" si="95"/>
        <v>0</v>
      </c>
      <c r="S321" s="239">
        <f t="shared" si="95"/>
        <v>0</v>
      </c>
      <c r="T321" s="239">
        <f t="shared" si="95"/>
        <v>0</v>
      </c>
      <c r="U321" s="239">
        <f t="shared" si="95"/>
        <v>0</v>
      </c>
      <c r="V321" s="239">
        <f t="shared" si="95"/>
        <v>0</v>
      </c>
      <c r="W321" s="239">
        <f t="shared" si="95"/>
        <v>0</v>
      </c>
      <c r="X321" s="239">
        <f t="shared" si="95"/>
        <v>0</v>
      </c>
      <c r="Y321" s="657"/>
      <c r="Z321" s="658"/>
      <c r="AA321" s="658"/>
      <c r="AB321" s="658"/>
      <c r="AC321" s="658"/>
      <c r="AD321" s="659"/>
      <c r="AE321" s="61"/>
    </row>
    <row r="322" spans="2:31" s="3" customFormat="1" ht="18" customHeight="1" x14ac:dyDescent="0.3">
      <c r="B322" s="60"/>
      <c r="C322" s="741"/>
      <c r="D322" s="728" t="str" cm="1">
        <f t="array" ref="D322">IFERROR(IF(INDEX(BaseSafra!E:E,MATCH(Safra!F$309,BaseSafra!E:E, 0)+ROW(A11))&lt;&gt;"",IF(INDEX(BaseSafra!E:E,MATCH(Safra!F$309,BaseSafra!E:E, 0)+ROW(A11))&lt;&gt;Safra!F$309,INDEX(BaseSafra!E:E,MATCH(Safra!F$309, BaseSafra!E:E, 0)+ROW(A11)),""),""),"")</f>
        <v>MARGEM BRUTA (%)</v>
      </c>
      <c r="E322" s="729"/>
      <c r="F322" s="729"/>
      <c r="G322" s="729"/>
      <c r="H322" s="729"/>
      <c r="I322" s="730"/>
      <c r="J322" s="239">
        <f t="shared" ref="J322:X322" si="96">IFERROR(J321/J319,0)</f>
        <v>0</v>
      </c>
      <c r="K322" s="239">
        <f t="shared" si="96"/>
        <v>0</v>
      </c>
      <c r="L322" s="239">
        <f t="shared" si="96"/>
        <v>0</v>
      </c>
      <c r="M322" s="239">
        <f t="shared" si="96"/>
        <v>0</v>
      </c>
      <c r="N322" s="239">
        <f t="shared" si="96"/>
        <v>0</v>
      </c>
      <c r="O322" s="239">
        <f t="shared" si="96"/>
        <v>0</v>
      </c>
      <c r="P322" s="239">
        <f t="shared" si="96"/>
        <v>0</v>
      </c>
      <c r="Q322" s="239">
        <f t="shared" si="96"/>
        <v>0</v>
      </c>
      <c r="R322" s="239">
        <f t="shared" si="96"/>
        <v>0</v>
      </c>
      <c r="S322" s="239">
        <f t="shared" si="96"/>
        <v>0</v>
      </c>
      <c r="T322" s="239">
        <f t="shared" si="96"/>
        <v>0</v>
      </c>
      <c r="U322" s="239">
        <f t="shared" si="96"/>
        <v>0</v>
      </c>
      <c r="V322" s="239">
        <f t="shared" si="96"/>
        <v>0</v>
      </c>
      <c r="W322" s="239">
        <f t="shared" si="96"/>
        <v>0</v>
      </c>
      <c r="X322" s="239">
        <f t="shared" si="96"/>
        <v>0</v>
      </c>
      <c r="Y322" s="657"/>
      <c r="Z322" s="658"/>
      <c r="AA322" s="658"/>
      <c r="AB322" s="658"/>
      <c r="AC322" s="658"/>
      <c r="AD322" s="659"/>
      <c r="AE322" s="61"/>
    </row>
    <row r="323" spans="2:31" s="3" customFormat="1" ht="18" customHeight="1" x14ac:dyDescent="0.3">
      <c r="B323" s="60"/>
      <c r="C323" s="741"/>
      <c r="D323" s="728" t="str" cm="1">
        <f t="array" ref="D323">IFERROR(IF(INDEX(BaseSafra!E:E,MATCH(Safra!F$309,BaseSafra!E:E, 0)+ROW(A12))&lt;&gt;"",IF(INDEX(BaseSafra!E:E,MATCH(Safra!F$309,BaseSafra!E:E, 0)+ROW(A12))&lt;&gt;Safra!F$309,INDEX(BaseSafra!E:E,MATCH(Safra!F$309, BaseSafra!E:E, 0)+ROW(A12)),""),""),"")</f>
        <v/>
      </c>
      <c r="E323" s="729"/>
      <c r="F323" s="729"/>
      <c r="G323" s="729"/>
      <c r="H323" s="729"/>
      <c r="I323" s="730"/>
      <c r="J323" s="229"/>
      <c r="K323" s="229"/>
      <c r="L323" s="229"/>
      <c r="M323" s="279"/>
      <c r="N323" s="279"/>
      <c r="O323" s="279"/>
      <c r="P323" s="279"/>
      <c r="Q323" s="279"/>
      <c r="R323" s="279"/>
      <c r="S323" s="279"/>
      <c r="T323" s="279"/>
      <c r="U323" s="279"/>
      <c r="V323" s="279"/>
      <c r="W323" s="279"/>
      <c r="X323" s="279"/>
      <c r="Y323" s="657"/>
      <c r="Z323" s="658"/>
      <c r="AA323" s="658"/>
      <c r="AB323" s="658"/>
      <c r="AC323" s="658"/>
      <c r="AD323" s="659"/>
      <c r="AE323" s="61"/>
    </row>
    <row r="324" spans="2:31" s="3" customFormat="1" ht="18" customHeight="1" x14ac:dyDescent="0.3">
      <c r="B324" s="60"/>
      <c r="C324" s="741"/>
      <c r="D324" s="728" t="str" cm="1">
        <f t="array" ref="D324">IFERROR(IF(INDEX(BaseSafra!E:E,MATCH(Safra!F$309,BaseSafra!E:E, 0)+ROW(A13))&lt;&gt;"",IF(INDEX(BaseSafra!E:E,MATCH(Safra!F$309,BaseSafra!E:E, 0)+ROW(A13))&lt;&gt;Safra!F$309,INDEX(BaseSafra!E:E,MATCH(Safra!F$309, BaseSafra!E:E, 0)+ROW(A13)),""),""),"")</f>
        <v/>
      </c>
      <c r="E324" s="729"/>
      <c r="F324" s="729"/>
      <c r="G324" s="729"/>
      <c r="H324" s="729"/>
      <c r="I324" s="730"/>
      <c r="J324" s="229"/>
      <c r="K324" s="229"/>
      <c r="L324" s="229"/>
      <c r="M324" s="279"/>
      <c r="N324" s="279"/>
      <c r="O324" s="279"/>
      <c r="P324" s="279"/>
      <c r="Q324" s="279"/>
      <c r="R324" s="279"/>
      <c r="S324" s="279"/>
      <c r="T324" s="279"/>
      <c r="U324" s="279"/>
      <c r="V324" s="279"/>
      <c r="W324" s="279"/>
      <c r="X324" s="279"/>
      <c r="Y324" s="657"/>
      <c r="Z324" s="658"/>
      <c r="AA324" s="658"/>
      <c r="AB324" s="658"/>
      <c r="AC324" s="658"/>
      <c r="AD324" s="659"/>
      <c r="AE324" s="61"/>
    </row>
    <row r="325" spans="2:31" s="3" customFormat="1" ht="18" customHeight="1" x14ac:dyDescent="0.3">
      <c r="B325" s="60"/>
      <c r="C325" s="741"/>
      <c r="D325" s="728" t="str" cm="1">
        <f t="array" ref="D325">IFERROR(IF(INDEX(BaseSafra!E:E,MATCH(Safra!F$309,BaseSafra!E:E, 0)+ROW(A14))&lt;&gt;"",IF(INDEX(BaseSafra!E:E,MATCH(Safra!F$309,BaseSafra!E:E, 0)+ROW(A14))&lt;&gt;Safra!F$309,INDEX(BaseSafra!E:E,MATCH(Safra!F$309, BaseSafra!E:E, 0)+ROW(A14)),""),""),"")</f>
        <v/>
      </c>
      <c r="E325" s="729"/>
      <c r="F325" s="729"/>
      <c r="G325" s="729"/>
      <c r="H325" s="729"/>
      <c r="I325" s="730"/>
      <c r="J325" s="229"/>
      <c r="K325" s="229"/>
      <c r="L325" s="229"/>
      <c r="M325" s="279"/>
      <c r="N325" s="279"/>
      <c r="O325" s="279"/>
      <c r="P325" s="279"/>
      <c r="Q325" s="279"/>
      <c r="R325" s="279"/>
      <c r="S325" s="279"/>
      <c r="T325" s="279"/>
      <c r="U325" s="279"/>
      <c r="V325" s="279"/>
      <c r="W325" s="279"/>
      <c r="X325" s="279"/>
      <c r="Y325" s="657"/>
      <c r="Z325" s="658"/>
      <c r="AA325" s="658"/>
      <c r="AB325" s="658"/>
      <c r="AC325" s="658"/>
      <c r="AD325" s="659"/>
      <c r="AE325" s="61"/>
    </row>
    <row r="326" spans="2:31" s="3" customFormat="1" ht="18" customHeight="1" x14ac:dyDescent="0.3">
      <c r="B326" s="60"/>
      <c r="C326" s="741"/>
      <c r="D326" s="728" t="str" cm="1">
        <f t="array" ref="D326">IFERROR(IF(INDEX(BaseSafra!E:E,MATCH(Safra!F$309,BaseSafra!E:E, 0)+ROW(A15))&lt;&gt;"",IF(INDEX(BaseSafra!E:E,MATCH(Safra!F$309,BaseSafra!E:E, 0)+ROW(A15))&lt;&gt;Safra!F$309,INDEX(BaseSafra!E:E,MATCH(Safra!F$309, BaseSafra!E:E, 0)+ROW(A15)),""),""),"")</f>
        <v/>
      </c>
      <c r="E326" s="729"/>
      <c r="F326" s="729"/>
      <c r="G326" s="729"/>
      <c r="H326" s="729"/>
      <c r="I326" s="730"/>
      <c r="J326" s="229"/>
      <c r="K326" s="229"/>
      <c r="L326" s="229"/>
      <c r="M326" s="279"/>
      <c r="N326" s="279"/>
      <c r="O326" s="279"/>
      <c r="P326" s="279"/>
      <c r="Q326" s="279"/>
      <c r="R326" s="279"/>
      <c r="S326" s="279"/>
      <c r="T326" s="279"/>
      <c r="U326" s="279"/>
      <c r="V326" s="279"/>
      <c r="W326" s="279"/>
      <c r="X326" s="279"/>
      <c r="Y326" s="657"/>
      <c r="Z326" s="658"/>
      <c r="AA326" s="658"/>
      <c r="AB326" s="658"/>
      <c r="AC326" s="658"/>
      <c r="AD326" s="659"/>
      <c r="AE326" s="61"/>
    </row>
    <row r="327" spans="2:31" s="3" customFormat="1" ht="18" customHeight="1" x14ac:dyDescent="0.3">
      <c r="B327" s="60"/>
      <c r="C327" s="741"/>
      <c r="D327" s="728" t="str" cm="1">
        <f t="array" ref="D327">IFERROR(IF(INDEX(BaseSafra!E:E,MATCH(Safra!F$309,BaseSafra!E:E, 0)+ROW(A16))&lt;&gt;"",IF(INDEX(BaseSafra!E:E,MATCH(Safra!F$309,BaseSafra!E:E, 0)+ROW(A16))&lt;&gt;Safra!F$309,INDEX(BaseSafra!E:E,MATCH(Safra!F$309, BaseSafra!E:E, 0)+ROW(A16)),""),""),"")</f>
        <v/>
      </c>
      <c r="E327" s="729"/>
      <c r="F327" s="729"/>
      <c r="G327" s="729"/>
      <c r="H327" s="729"/>
      <c r="I327" s="730"/>
      <c r="J327" s="229"/>
      <c r="K327" s="229"/>
      <c r="L327" s="229"/>
      <c r="M327" s="279"/>
      <c r="N327" s="279"/>
      <c r="O327" s="279"/>
      <c r="P327" s="279"/>
      <c r="Q327" s="279"/>
      <c r="R327" s="279"/>
      <c r="S327" s="279"/>
      <c r="T327" s="279"/>
      <c r="U327" s="279"/>
      <c r="V327" s="279"/>
      <c r="W327" s="279"/>
      <c r="X327" s="279"/>
      <c r="Y327" s="657"/>
      <c r="Z327" s="658"/>
      <c r="AA327" s="658"/>
      <c r="AB327" s="658"/>
      <c r="AC327" s="658"/>
      <c r="AD327" s="659"/>
      <c r="AE327" s="61"/>
    </row>
    <row r="328" spans="2:31" s="3" customFormat="1" ht="18" customHeight="1" x14ac:dyDescent="0.3">
      <c r="B328" s="60"/>
      <c r="C328" s="741"/>
      <c r="D328" s="728" t="str" cm="1">
        <f t="array" ref="D328">IFERROR(IF(INDEX(BaseSafra!E:E,MATCH(Safra!F$309,BaseSafra!E:E, 0)+ROW(A17))&lt;&gt;"",IF(INDEX(BaseSafra!E:E,MATCH(Safra!F$309,BaseSafra!E:E, 0)+ROW(A17))&lt;&gt;Safra!F$309,INDEX(BaseSafra!E:E,MATCH(Safra!F$309, BaseSafra!E:E, 0)+ROW(A17)),""),""),"")</f>
        <v/>
      </c>
      <c r="E328" s="729"/>
      <c r="F328" s="729"/>
      <c r="G328" s="729"/>
      <c r="H328" s="729"/>
      <c r="I328" s="730"/>
      <c r="J328" s="229"/>
      <c r="K328" s="229"/>
      <c r="L328" s="229"/>
      <c r="M328" s="280"/>
      <c r="N328" s="280"/>
      <c r="O328" s="280"/>
      <c r="P328" s="280"/>
      <c r="Q328" s="280"/>
      <c r="R328" s="280"/>
      <c r="S328" s="280"/>
      <c r="T328" s="280"/>
      <c r="U328" s="280"/>
      <c r="V328" s="280"/>
      <c r="W328" s="280"/>
      <c r="X328" s="280"/>
      <c r="Y328" s="657"/>
      <c r="Z328" s="658"/>
      <c r="AA328" s="658"/>
      <c r="AB328" s="658"/>
      <c r="AC328" s="658"/>
      <c r="AD328" s="659"/>
      <c r="AE328" s="61"/>
    </row>
    <row r="329" spans="2:31" s="3" customFormat="1" ht="18" customHeight="1" x14ac:dyDescent="0.3">
      <c r="B329" s="60"/>
      <c r="C329" s="741"/>
      <c r="D329" s="728" t="str" cm="1">
        <f t="array" ref="D329">IFERROR(IF(INDEX(BaseSafra!E:E,MATCH(Safra!F$309,BaseSafra!E:E, 0)+ROW(A18))&lt;&gt;"",IF(INDEX(BaseSafra!E:E,MATCH(Safra!F$309,BaseSafra!E:E, 0)+ROW(A18))&lt;&gt;Safra!F$309,INDEX(BaseSafra!E:E,MATCH(Safra!F$309, BaseSafra!E:E, 0)+ROW(A18)),""),""),"")</f>
        <v/>
      </c>
      <c r="E329" s="729"/>
      <c r="F329" s="729"/>
      <c r="G329" s="729"/>
      <c r="H329" s="729"/>
      <c r="I329" s="730"/>
      <c r="J329" s="229"/>
      <c r="K329" s="229"/>
      <c r="L329" s="229"/>
      <c r="M329" s="280"/>
      <c r="N329" s="280"/>
      <c r="O329" s="280"/>
      <c r="P329" s="280"/>
      <c r="Q329" s="280"/>
      <c r="R329" s="280"/>
      <c r="S329" s="280"/>
      <c r="T329" s="280"/>
      <c r="U329" s="280"/>
      <c r="V329" s="280"/>
      <c r="W329" s="280"/>
      <c r="X329" s="280"/>
      <c r="Y329" s="657"/>
      <c r="Z329" s="658"/>
      <c r="AA329" s="658"/>
      <c r="AB329" s="658"/>
      <c r="AC329" s="658"/>
      <c r="AD329" s="659"/>
      <c r="AE329" s="61"/>
    </row>
    <row r="330" spans="2:31" s="3" customFormat="1" ht="18" customHeight="1" x14ac:dyDescent="0.3">
      <c r="B330" s="60"/>
      <c r="C330" s="741"/>
      <c r="D330" s="728" t="str" cm="1">
        <f t="array" ref="D330">IFERROR(IF(INDEX(BaseSafra!E:E,MATCH(Safra!F$309,BaseSafra!E:E, 0)+ROW(A19))&lt;&gt;"",IF(INDEX(BaseSafra!E:E,MATCH(Safra!F$309,BaseSafra!E:E, 0)+ROW(A19))&lt;&gt;Safra!F$309,INDEX(BaseSafra!E:E,MATCH(Safra!F$309, BaseSafra!E:E, 0)+ROW(A19)),""),""),"")</f>
        <v/>
      </c>
      <c r="E330" s="729"/>
      <c r="F330" s="729"/>
      <c r="G330" s="729"/>
      <c r="H330" s="729"/>
      <c r="I330" s="730"/>
      <c r="J330" s="229"/>
      <c r="K330" s="229"/>
      <c r="L330" s="229"/>
      <c r="M330" s="280"/>
      <c r="N330" s="280"/>
      <c r="O330" s="280"/>
      <c r="P330" s="280"/>
      <c r="Q330" s="280"/>
      <c r="R330" s="280"/>
      <c r="S330" s="280"/>
      <c r="T330" s="280"/>
      <c r="U330" s="280"/>
      <c r="V330" s="280"/>
      <c r="W330" s="280"/>
      <c r="X330" s="280"/>
      <c r="Y330" s="657"/>
      <c r="Z330" s="658"/>
      <c r="AA330" s="658"/>
      <c r="AB330" s="658"/>
      <c r="AC330" s="658"/>
      <c r="AD330" s="659"/>
      <c r="AE330" s="61"/>
    </row>
    <row r="331" spans="2:31" s="3" customFormat="1" ht="18" customHeight="1" x14ac:dyDescent="0.3">
      <c r="B331" s="60"/>
      <c r="C331" s="741"/>
      <c r="D331" s="728" t="str" cm="1">
        <f t="array" ref="D331">IFERROR(IF(INDEX(BaseSafra!E:E,MATCH(Safra!F$309,BaseSafra!E:E, 0)+ROW(A20))&lt;&gt;"",IF(INDEX(BaseSafra!E:E,MATCH(Safra!F$309,BaseSafra!E:E, 0)+ROW(A20))&lt;&gt;Safra!F$309,INDEX(BaseSafra!E:E,MATCH(Safra!F$309, BaseSafra!E:E, 0)+ROW(A20)),""),""),"")</f>
        <v/>
      </c>
      <c r="E331" s="729"/>
      <c r="F331" s="729"/>
      <c r="G331" s="729"/>
      <c r="H331" s="729"/>
      <c r="I331" s="730"/>
      <c r="J331" s="229"/>
      <c r="K331" s="229"/>
      <c r="L331" s="229"/>
      <c r="M331" s="280"/>
      <c r="N331" s="280"/>
      <c r="O331" s="280"/>
      <c r="P331" s="280"/>
      <c r="Q331" s="280"/>
      <c r="R331" s="280"/>
      <c r="S331" s="280"/>
      <c r="T331" s="280"/>
      <c r="U331" s="280"/>
      <c r="V331" s="280"/>
      <c r="W331" s="280"/>
      <c r="X331" s="280"/>
      <c r="Y331" s="657"/>
      <c r="Z331" s="658"/>
      <c r="AA331" s="658"/>
      <c r="AB331" s="658"/>
      <c r="AC331" s="658"/>
      <c r="AD331" s="659"/>
      <c r="AE331" s="61"/>
    </row>
    <row r="332" spans="2:31" s="3" customFormat="1" ht="18" customHeight="1" x14ac:dyDescent="0.3">
      <c r="B332" s="60"/>
      <c r="C332" s="742"/>
      <c r="D332" s="728" t="str" cm="1">
        <f t="array" ref="D332">IFERROR(IF(INDEX(BaseSafra!E:E,MATCH(Safra!F$309,BaseSafra!E:E, 0)+ROW(A21))&lt;&gt;"",IF(INDEX(BaseSafra!E:E,MATCH(Safra!F$309,BaseSafra!E:E, 0)+ROW(A21))&lt;&gt;Safra!F$309,INDEX(BaseSafra!E:E,MATCH(Safra!F$309, BaseSafra!E:E, 0)+ROW(A21)),""),""),"")</f>
        <v/>
      </c>
      <c r="E332" s="729"/>
      <c r="F332" s="729"/>
      <c r="G332" s="729"/>
      <c r="H332" s="729"/>
      <c r="I332" s="730"/>
      <c r="J332" s="240"/>
      <c r="K332" s="240"/>
      <c r="L332" s="240"/>
      <c r="M332" s="281"/>
      <c r="N332" s="281"/>
      <c r="O332" s="281"/>
      <c r="P332" s="281"/>
      <c r="Q332" s="281"/>
      <c r="R332" s="281"/>
      <c r="S332" s="281"/>
      <c r="T332" s="281"/>
      <c r="U332" s="281"/>
      <c r="V332" s="281"/>
      <c r="W332" s="281"/>
      <c r="X332" s="281"/>
      <c r="Y332" s="660"/>
      <c r="Z332" s="661"/>
      <c r="AA332" s="661"/>
      <c r="AB332" s="661"/>
      <c r="AC332" s="661"/>
      <c r="AD332" s="662"/>
      <c r="AE332" s="61"/>
    </row>
    <row r="333" spans="2:31" ht="18" customHeight="1" x14ac:dyDescent="0.3">
      <c r="B333" s="22"/>
      <c r="D333" s="31"/>
      <c r="E333" s="31"/>
      <c r="F333" s="31"/>
      <c r="G333" s="31"/>
      <c r="H333" s="31"/>
      <c r="I333" s="31"/>
      <c r="J333" s="31"/>
      <c r="K333" s="31"/>
      <c r="L333" s="31"/>
      <c r="M333" s="31"/>
      <c r="N333" s="31"/>
      <c r="O333" s="31"/>
      <c r="P333" s="31"/>
      <c r="Q333" s="31"/>
      <c r="R333" s="31"/>
      <c r="S333" s="31"/>
      <c r="T333" s="31"/>
      <c r="U333" s="31"/>
      <c r="V333" s="31"/>
      <c r="W333" s="31"/>
      <c r="X333" s="31"/>
      <c r="Y333" s="31"/>
      <c r="Z333" s="31"/>
      <c r="AA333" s="31"/>
      <c r="AB333" s="31"/>
      <c r="AC333" s="31"/>
      <c r="AD333" s="31"/>
      <c r="AE333" s="21"/>
    </row>
    <row r="334" spans="2:31" s="3" customFormat="1" ht="19.8" customHeight="1" x14ac:dyDescent="0.3">
      <c r="B334" s="60"/>
      <c r="C334" s="740">
        <v>13</v>
      </c>
      <c r="D334" s="743" t="s">
        <v>48</v>
      </c>
      <c r="E334" s="664"/>
      <c r="F334" s="743" t="s">
        <v>45</v>
      </c>
      <c r="G334" s="743"/>
      <c r="H334" s="743"/>
      <c r="I334" s="277"/>
      <c r="J334" s="744" t="s">
        <v>286</v>
      </c>
      <c r="K334" s="745"/>
      <c r="L334" s="745"/>
      <c r="M334" s="745"/>
      <c r="N334" s="745"/>
      <c r="O334" s="745"/>
      <c r="P334" s="745"/>
      <c r="Q334" s="745"/>
      <c r="R334" s="745"/>
      <c r="S334" s="745"/>
      <c r="T334" s="745"/>
      <c r="U334" s="745"/>
      <c r="V334" s="745"/>
      <c r="W334" s="745"/>
      <c r="X334" s="746"/>
      <c r="Y334" s="744" t="s">
        <v>47</v>
      </c>
      <c r="Z334" s="745"/>
      <c r="AA334" s="745"/>
      <c r="AB334" s="745"/>
      <c r="AC334" s="745"/>
      <c r="AD334" s="746"/>
      <c r="AE334" s="61"/>
    </row>
    <row r="335" spans="2:31" s="3" customFormat="1" ht="19.8" customHeight="1" x14ac:dyDescent="0.3">
      <c r="B335" s="60"/>
      <c r="C335" s="741"/>
      <c r="D335" s="666"/>
      <c r="E335" s="667"/>
      <c r="F335" s="743"/>
      <c r="G335" s="743"/>
      <c r="H335" s="743"/>
      <c r="I335" s="278"/>
      <c r="J335" s="747" t="str">
        <f>IF(MONTH($D$15)&gt;=10,(YEAR($D$15)-2)&amp;"/"&amp;(YEAR($D$15)-1),(YEAR($D$15)-3)&amp;"/"&amp;(YEAR($D$15)-2))</f>
        <v>2022/2023</v>
      </c>
      <c r="K335" s="747"/>
      <c r="L335" s="747"/>
      <c r="M335" s="747" t="str">
        <f>IF(MONTH($D$15)&gt;=10,(YEAR($D$15)-1)&amp;"/"&amp;YEAR($D$15),(YEAR($D$15)-2)&amp;"/"&amp;(YEAR($D$15)-1))</f>
        <v>2023/2024</v>
      </c>
      <c r="N335" s="747"/>
      <c r="O335" s="747"/>
      <c r="P335" s="747" t="str">
        <f>IF(MONTH($D$15)&gt;=10,YEAR($D$15)&amp;"/"&amp;YEAR($D$15)+1,YEAR($D$15)-1&amp;"/"&amp;YEAR($D$15))</f>
        <v>2024/2025</v>
      </c>
      <c r="Q335" s="747"/>
      <c r="R335" s="747"/>
      <c r="S335" s="747" t="str">
        <f>IF(MONTH($D$15)&gt;=10,(YEAR($D$15)+1)&amp;"/"&amp;(YEAR($D$15)+2),YEAR($D$15)&amp;"/"&amp;(YEAR($D$15)+1))</f>
        <v>2025/2026</v>
      </c>
      <c r="T335" s="747"/>
      <c r="U335" s="747"/>
      <c r="V335" s="747" t="str">
        <f>IF(MONTH($D$15)&gt;=10,(YEAR($D$15)+2)&amp;"/"&amp;(YEAR($D$15)+3),(YEAR($D$15)+1)&amp;"/"&amp;(YEAR($D$15)+2))</f>
        <v>2026/2027</v>
      </c>
      <c r="W335" s="747"/>
      <c r="X335" s="747"/>
      <c r="Y335" s="117"/>
      <c r="Z335" s="115"/>
      <c r="AA335" s="115"/>
      <c r="AB335" s="115"/>
      <c r="AC335" s="115"/>
      <c r="AD335" s="116"/>
      <c r="AE335" s="61"/>
    </row>
    <row r="336" spans="2:31" s="3" customFormat="1" ht="18" customHeight="1" x14ac:dyDescent="0.3">
      <c r="B336" s="60"/>
      <c r="C336" s="741"/>
      <c r="D336" s="748" t="s">
        <v>30</v>
      </c>
      <c r="E336" s="749"/>
      <c r="F336" s="749"/>
      <c r="G336" s="749"/>
      <c r="H336" s="749"/>
      <c r="I336" s="750"/>
      <c r="J336" s="32" t="s">
        <v>287</v>
      </c>
      <c r="K336" s="110" t="s">
        <v>288</v>
      </c>
      <c r="L336" s="35" t="s">
        <v>289</v>
      </c>
      <c r="M336" s="32" t="s">
        <v>287</v>
      </c>
      <c r="N336" s="110" t="s">
        <v>288</v>
      </c>
      <c r="O336" s="35" t="s">
        <v>289</v>
      </c>
      <c r="P336" s="32" t="s">
        <v>287</v>
      </c>
      <c r="Q336" s="110" t="s">
        <v>288</v>
      </c>
      <c r="R336" s="35" t="s">
        <v>289</v>
      </c>
      <c r="S336" s="32" t="s">
        <v>287</v>
      </c>
      <c r="T336" s="110" t="s">
        <v>288</v>
      </c>
      <c r="U336" s="35" t="s">
        <v>289</v>
      </c>
      <c r="V336" s="32" t="s">
        <v>287</v>
      </c>
      <c r="W336" s="110" t="s">
        <v>288</v>
      </c>
      <c r="X336" s="35" t="s">
        <v>289</v>
      </c>
      <c r="Y336" s="657"/>
      <c r="Z336" s="658"/>
      <c r="AA336" s="658"/>
      <c r="AB336" s="658"/>
      <c r="AC336" s="658"/>
      <c r="AD336" s="659"/>
      <c r="AE336" s="61"/>
    </row>
    <row r="337" spans="2:31" s="3" customFormat="1" ht="18" customHeight="1" x14ac:dyDescent="0.3">
      <c r="B337" s="60"/>
      <c r="C337" s="741"/>
      <c r="D337" s="728" t="str" cm="1">
        <f t="array" ref="D337">IFERROR(IF(INDEX(BaseSafra!E:E,MATCH(Safra!F$334,BaseSafra!E:E, 0)+ROW(A1))&lt;&gt;"",IF(INDEX(BaseSafra!E:E,MATCH(Safra!F$334,BaseSafra!E:E, 0)+ROW(A1))&lt;&gt;Safra!F$334,INDEX(BaseSafra!E:E,MATCH(Safra!F$334, BaseSafra!E:E, 0)+ROW(A1)),""),""),"")</f>
        <v>Área Plantada (ha)</v>
      </c>
      <c r="E337" s="729"/>
      <c r="F337" s="729"/>
      <c r="G337" s="729"/>
      <c r="H337" s="729"/>
      <c r="I337" s="730"/>
      <c r="J337" s="220">
        <f t="shared" ref="J337:X337" si="97">SUM(J338:J339)</f>
        <v>0</v>
      </c>
      <c r="K337" s="220">
        <f t="shared" si="97"/>
        <v>0</v>
      </c>
      <c r="L337" s="220">
        <f t="shared" si="97"/>
        <v>0</v>
      </c>
      <c r="M337" s="220">
        <f t="shared" si="97"/>
        <v>0</v>
      </c>
      <c r="N337" s="220">
        <f t="shared" si="97"/>
        <v>0</v>
      </c>
      <c r="O337" s="220">
        <f t="shared" si="97"/>
        <v>0</v>
      </c>
      <c r="P337" s="220">
        <f t="shared" si="97"/>
        <v>0</v>
      </c>
      <c r="Q337" s="220">
        <f t="shared" si="97"/>
        <v>0</v>
      </c>
      <c r="R337" s="220">
        <f t="shared" si="97"/>
        <v>0</v>
      </c>
      <c r="S337" s="220">
        <f t="shared" si="97"/>
        <v>0</v>
      </c>
      <c r="T337" s="220">
        <f t="shared" si="97"/>
        <v>0</v>
      </c>
      <c r="U337" s="220">
        <f t="shared" si="97"/>
        <v>0</v>
      </c>
      <c r="V337" s="220">
        <f t="shared" si="97"/>
        <v>0</v>
      </c>
      <c r="W337" s="220">
        <f t="shared" si="97"/>
        <v>0</v>
      </c>
      <c r="X337" s="220">
        <f t="shared" si="97"/>
        <v>0</v>
      </c>
      <c r="Y337" s="657"/>
      <c r="Z337" s="658"/>
      <c r="AA337" s="658"/>
      <c r="AB337" s="658"/>
      <c r="AC337" s="658"/>
      <c r="AD337" s="659"/>
      <c r="AE337" s="61"/>
    </row>
    <row r="338" spans="2:31" s="3" customFormat="1" ht="18" customHeight="1" x14ac:dyDescent="0.3">
      <c r="B338" s="60"/>
      <c r="C338" s="741"/>
      <c r="D338" s="728" t="str" cm="1">
        <f t="array" ref="D338">IFERROR(IF(INDEX(BaseSafra!E:E,MATCH(Safra!F$334,BaseSafra!E:E, 0)+ROW(A2))&lt;&gt;"",IF(INDEX(BaseSafra!E:E,MATCH(Safra!F$334,BaseSafra!E:E, 0)+ROW(A2))&lt;&gt;Safra!F$334,INDEX(BaseSafra!E:E,MATCH(Safra!F$334, BaseSafra!E:E, 0)+ROW(A2)),""),""),"")</f>
        <v>Própria (ha)</v>
      </c>
      <c r="E338" s="729"/>
      <c r="F338" s="729"/>
      <c r="G338" s="729"/>
      <c r="H338" s="729"/>
      <c r="I338" s="730"/>
      <c r="J338" s="229"/>
      <c r="K338" s="229"/>
      <c r="L338" s="229"/>
      <c r="M338" s="229"/>
      <c r="N338" s="229"/>
      <c r="O338" s="229"/>
      <c r="P338" s="229"/>
      <c r="Q338" s="229"/>
      <c r="R338" s="229"/>
      <c r="S338" s="229"/>
      <c r="T338" s="229"/>
      <c r="U338" s="229"/>
      <c r="V338" s="229"/>
      <c r="W338" s="229"/>
      <c r="X338" s="229"/>
      <c r="Y338" s="657"/>
      <c r="Z338" s="658"/>
      <c r="AA338" s="658"/>
      <c r="AB338" s="658"/>
      <c r="AC338" s="658"/>
      <c r="AD338" s="659"/>
      <c r="AE338" s="61"/>
    </row>
    <row r="339" spans="2:31" s="3" customFormat="1" ht="18" customHeight="1" x14ac:dyDescent="0.3">
      <c r="B339" s="60"/>
      <c r="C339" s="741"/>
      <c r="D339" s="728" t="str" cm="1">
        <f t="array" ref="D339">IFERROR(IF(INDEX(BaseSafra!E:E,MATCH(Safra!F$334,BaseSafra!E:E, 0)+ROW(A3))&lt;&gt;"",IF(INDEX(BaseSafra!E:E,MATCH(Safra!F$334,BaseSafra!E:E, 0)+ROW(A3))&lt;&gt;Safra!F$334,INDEX(BaseSafra!E:E,MATCH(Safra!F$334, BaseSafra!E:E, 0)+ROW(A3)),""),""),"")</f>
        <v>Arrendada (ha)</v>
      </c>
      <c r="E339" s="729"/>
      <c r="F339" s="729"/>
      <c r="G339" s="729"/>
      <c r="H339" s="729"/>
      <c r="I339" s="730"/>
      <c r="J339" s="229"/>
      <c r="K339" s="229"/>
      <c r="L339" s="229"/>
      <c r="M339" s="229"/>
      <c r="N339" s="229"/>
      <c r="O339" s="229"/>
      <c r="P339" s="229"/>
      <c r="Q339" s="229"/>
      <c r="R339" s="229"/>
      <c r="S339" s="229"/>
      <c r="T339" s="229"/>
      <c r="U339" s="229"/>
      <c r="V339" s="229"/>
      <c r="W339" s="229"/>
      <c r="X339" s="229"/>
      <c r="Y339" s="657"/>
      <c r="Z339" s="658"/>
      <c r="AA339" s="658"/>
      <c r="AB339" s="658"/>
      <c r="AC339" s="658"/>
      <c r="AD339" s="659"/>
      <c r="AE339" s="61"/>
    </row>
    <row r="340" spans="2:31" s="3" customFormat="1" ht="18" customHeight="1" x14ac:dyDescent="0.3">
      <c r="B340" s="60"/>
      <c r="C340" s="741"/>
      <c r="D340" s="728" t="str" cm="1">
        <f t="array" ref="D340">IFERROR(IF(INDEX(BaseSafra!E:E,MATCH(Safra!F$334,BaseSafra!E:E, 0)+ROW(A4))&lt;&gt;"",IF(INDEX(BaseSafra!E:E,MATCH(Safra!F$334,BaseSafra!E:E, 0)+ROW(A4))&lt;&gt;Safra!F$334,INDEX(BaseSafra!E:E,MATCH(Safra!F$334, BaseSafra!E:E, 0)+ROW(A4)),""),""),"")</f>
        <v>Rendimento (sc/ha)</v>
      </c>
      <c r="E340" s="729"/>
      <c r="F340" s="729"/>
      <c r="G340" s="729"/>
      <c r="H340" s="729"/>
      <c r="I340" s="730"/>
      <c r="J340" s="229"/>
      <c r="K340" s="229"/>
      <c r="L340" s="229"/>
      <c r="M340" s="229"/>
      <c r="N340" s="229"/>
      <c r="O340" s="229"/>
      <c r="P340" s="229"/>
      <c r="Q340" s="229"/>
      <c r="R340" s="229"/>
      <c r="S340" s="229"/>
      <c r="T340" s="229"/>
      <c r="U340" s="229"/>
      <c r="V340" s="229"/>
      <c r="W340" s="229"/>
      <c r="X340" s="229"/>
      <c r="Y340" s="657"/>
      <c r="Z340" s="658"/>
      <c r="AA340" s="658"/>
      <c r="AB340" s="658"/>
      <c r="AC340" s="658"/>
      <c r="AD340" s="659"/>
      <c r="AE340" s="61"/>
    </row>
    <row r="341" spans="2:31" s="3" customFormat="1" ht="18" customHeight="1" x14ac:dyDescent="0.3">
      <c r="B341" s="60"/>
      <c r="C341" s="741"/>
      <c r="D341" s="728" t="str" cm="1">
        <f t="array" ref="D341">IFERROR(IF(INDEX(BaseSafra!E:E,MATCH(Safra!F$334,BaseSafra!E:E, 0)+ROW(A5))&lt;&gt;"",IF(INDEX(BaseSafra!E:E,MATCH(Safra!F$334,BaseSafra!E:E, 0)+ROW(A5))&lt;&gt;Safra!F$334,INDEX(BaseSafra!E:E,MATCH(Safra!F$334, BaseSafra!E:E, 0)+ROW(A5)),""),""),"")</f>
        <v>Produção (sc)</v>
      </c>
      <c r="E341" s="729"/>
      <c r="F341" s="729"/>
      <c r="G341" s="729"/>
      <c r="H341" s="729"/>
      <c r="I341" s="730"/>
      <c r="J341" s="229">
        <f t="shared" ref="J341:X341" si="98">J340*J337</f>
        <v>0</v>
      </c>
      <c r="K341" s="229">
        <f t="shared" si="98"/>
        <v>0</v>
      </c>
      <c r="L341" s="229">
        <f t="shared" si="98"/>
        <v>0</v>
      </c>
      <c r="M341" s="229">
        <f t="shared" si="98"/>
        <v>0</v>
      </c>
      <c r="N341" s="229">
        <f t="shared" si="98"/>
        <v>0</v>
      </c>
      <c r="O341" s="229">
        <f t="shared" si="98"/>
        <v>0</v>
      </c>
      <c r="P341" s="229">
        <f t="shared" si="98"/>
        <v>0</v>
      </c>
      <c r="Q341" s="229">
        <f t="shared" si="98"/>
        <v>0</v>
      </c>
      <c r="R341" s="229">
        <f t="shared" si="98"/>
        <v>0</v>
      </c>
      <c r="S341" s="229">
        <f t="shared" si="98"/>
        <v>0</v>
      </c>
      <c r="T341" s="229">
        <f t="shared" si="98"/>
        <v>0</v>
      </c>
      <c r="U341" s="229">
        <f t="shared" si="98"/>
        <v>0</v>
      </c>
      <c r="V341" s="229">
        <f t="shared" si="98"/>
        <v>0</v>
      </c>
      <c r="W341" s="229">
        <f t="shared" si="98"/>
        <v>0</v>
      </c>
      <c r="X341" s="229">
        <f t="shared" si="98"/>
        <v>0</v>
      </c>
      <c r="Y341" s="657"/>
      <c r="Z341" s="658"/>
      <c r="AA341" s="658"/>
      <c r="AB341" s="658"/>
      <c r="AC341" s="658"/>
      <c r="AD341" s="659"/>
      <c r="AE341" s="61"/>
    </row>
    <row r="342" spans="2:31" s="3" customFormat="1" ht="18" customHeight="1" x14ac:dyDescent="0.3">
      <c r="B342" s="60"/>
      <c r="C342" s="741"/>
      <c r="D342" s="728" t="str" cm="1">
        <f t="array" ref="D342">IFERROR(IF(INDEX(BaseSafra!E:E,MATCH(Safra!F$334,BaseSafra!E:E, 0)+ROW(A6))&lt;&gt;"",IF(INDEX(BaseSafra!E:E,MATCH(Safra!F$334,BaseSafra!E:E, 0)+ROW(A6))&lt;&gt;Safra!F$334,INDEX(BaseSafra!E:E,MATCH(Safra!F$334, BaseSafra!E:E, 0)+ROW(A6)),""),""),"")</f>
        <v>Preço médio (R$/sc)</v>
      </c>
      <c r="E342" s="729"/>
      <c r="F342" s="729"/>
      <c r="G342" s="729"/>
      <c r="H342" s="729"/>
      <c r="I342" s="730"/>
      <c r="J342" s="229"/>
      <c r="K342" s="229"/>
      <c r="L342" s="229"/>
      <c r="M342" s="231"/>
      <c r="N342" s="231"/>
      <c r="O342" s="231"/>
      <c r="P342" s="231"/>
      <c r="Q342" s="231"/>
      <c r="R342" s="231"/>
      <c r="S342" s="231"/>
      <c r="T342" s="231"/>
      <c r="U342" s="231"/>
      <c r="V342" s="231"/>
      <c r="W342" s="231"/>
      <c r="X342" s="231"/>
      <c r="Y342" s="657"/>
      <c r="Z342" s="658"/>
      <c r="AA342" s="658"/>
      <c r="AB342" s="658"/>
      <c r="AC342" s="658"/>
      <c r="AD342" s="659"/>
      <c r="AE342" s="61"/>
    </row>
    <row r="343" spans="2:31" s="3" customFormat="1" ht="18" customHeight="1" x14ac:dyDescent="0.3">
      <c r="B343" s="60"/>
      <c r="C343" s="741"/>
      <c r="D343" s="728" t="str" cm="1">
        <f t="array" ref="D343">IFERROR(IF(INDEX(BaseSafra!E:E,MATCH(Safra!F$334,BaseSafra!E:E, 0)+ROW(A7))&lt;&gt;"",IF(INDEX(BaseSafra!E:E,MATCH(Safra!F$334,BaseSafra!E:E, 0)+ROW(A7))&lt;&gt;Safra!F$334,INDEX(BaseSafra!E:E,MATCH(Safra!F$334, BaseSafra!E:E, 0)+ROW(A7)),""),""),"")</f>
        <v>Custo Médio de Produção (R$/sc)</v>
      </c>
      <c r="E343" s="729"/>
      <c r="F343" s="729"/>
      <c r="G343" s="729"/>
      <c r="H343" s="729"/>
      <c r="I343" s="730"/>
      <c r="J343" s="229"/>
      <c r="K343" s="229"/>
      <c r="L343" s="229"/>
      <c r="M343" s="231"/>
      <c r="N343" s="231"/>
      <c r="O343" s="231"/>
      <c r="P343" s="231"/>
      <c r="Q343" s="231"/>
      <c r="R343" s="231"/>
      <c r="S343" s="231"/>
      <c r="T343" s="231"/>
      <c r="U343" s="231"/>
      <c r="V343" s="231"/>
      <c r="W343" s="231"/>
      <c r="X343" s="231"/>
      <c r="Y343" s="657"/>
      <c r="Z343" s="658"/>
      <c r="AA343" s="658"/>
      <c r="AB343" s="658"/>
      <c r="AC343" s="658"/>
      <c r="AD343" s="659"/>
      <c r="AE343" s="61"/>
    </row>
    <row r="344" spans="2:31" s="3" customFormat="1" ht="18" customHeight="1" x14ac:dyDescent="0.3">
      <c r="B344" s="60"/>
      <c r="C344" s="741"/>
      <c r="D344" s="728" t="str" cm="1">
        <f t="array" ref="D344">IFERROR(IF(INDEX(BaseSafra!E:E,MATCH(Safra!F$334,BaseSafra!E:E, 0)+ROW(A8))&lt;&gt;"",IF(INDEX(BaseSafra!E:E,MATCH(Safra!F$334,BaseSafra!E:E, 0)+ROW(A8))&lt;&gt;Safra!F$334,INDEX(BaseSafra!E:E,MATCH(Safra!F$334, BaseSafra!E:E, 0)+ROW(A8)),""),""),"")</f>
        <v>Receita Total (R$)</v>
      </c>
      <c r="E344" s="729"/>
      <c r="F344" s="729"/>
      <c r="G344" s="729"/>
      <c r="H344" s="729"/>
      <c r="I344" s="730"/>
      <c r="J344" s="239">
        <f t="shared" ref="J344:X344" si="99">J341*J342</f>
        <v>0</v>
      </c>
      <c r="K344" s="239">
        <f t="shared" si="99"/>
        <v>0</v>
      </c>
      <c r="L344" s="239">
        <f t="shared" si="99"/>
        <v>0</v>
      </c>
      <c r="M344" s="239">
        <f t="shared" si="99"/>
        <v>0</v>
      </c>
      <c r="N344" s="239">
        <f t="shared" si="99"/>
        <v>0</v>
      </c>
      <c r="O344" s="239">
        <f t="shared" si="99"/>
        <v>0</v>
      </c>
      <c r="P344" s="239">
        <f t="shared" si="99"/>
        <v>0</v>
      </c>
      <c r="Q344" s="239">
        <f t="shared" si="99"/>
        <v>0</v>
      </c>
      <c r="R344" s="239">
        <f t="shared" si="99"/>
        <v>0</v>
      </c>
      <c r="S344" s="239">
        <f t="shared" si="99"/>
        <v>0</v>
      </c>
      <c r="T344" s="239">
        <f t="shared" si="99"/>
        <v>0</v>
      </c>
      <c r="U344" s="239">
        <f t="shared" si="99"/>
        <v>0</v>
      </c>
      <c r="V344" s="239">
        <f t="shared" si="99"/>
        <v>0</v>
      </c>
      <c r="W344" s="239">
        <f t="shared" si="99"/>
        <v>0</v>
      </c>
      <c r="X344" s="239">
        <f t="shared" si="99"/>
        <v>0</v>
      </c>
      <c r="Y344" s="657"/>
      <c r="Z344" s="658"/>
      <c r="AA344" s="658"/>
      <c r="AB344" s="658"/>
      <c r="AC344" s="658"/>
      <c r="AD344" s="659"/>
      <c r="AE344" s="61"/>
    </row>
    <row r="345" spans="2:31" s="3" customFormat="1" ht="18" customHeight="1" x14ac:dyDescent="0.3">
      <c r="B345" s="60"/>
      <c r="C345" s="741"/>
      <c r="D345" s="728" t="str" cm="1">
        <f t="array" ref="D345">IFERROR(IF(INDEX(BaseSafra!E:E,MATCH(Safra!F$334,BaseSafra!E:E, 0)+ROW(A9))&lt;&gt;"",IF(INDEX(BaseSafra!E:E,MATCH(Safra!F$334,BaseSafra!E:E, 0)+ROW(A9))&lt;&gt;Safra!F$334,INDEX(BaseSafra!E:E,MATCH(Safra!F$334, BaseSafra!E:E, 0)+ROW(A9)),""),""),"")</f>
        <v>Custo Total de Produção (R$)</v>
      </c>
      <c r="E345" s="729"/>
      <c r="F345" s="729"/>
      <c r="G345" s="729"/>
      <c r="H345" s="729"/>
      <c r="I345" s="730"/>
      <c r="J345" s="239">
        <f t="shared" ref="J345:X345" si="100">J343*J337</f>
        <v>0</v>
      </c>
      <c r="K345" s="239">
        <f t="shared" si="100"/>
        <v>0</v>
      </c>
      <c r="L345" s="239">
        <f t="shared" si="100"/>
        <v>0</v>
      </c>
      <c r="M345" s="239">
        <f t="shared" si="100"/>
        <v>0</v>
      </c>
      <c r="N345" s="239">
        <f t="shared" si="100"/>
        <v>0</v>
      </c>
      <c r="O345" s="239">
        <f t="shared" si="100"/>
        <v>0</v>
      </c>
      <c r="P345" s="239">
        <f t="shared" si="100"/>
        <v>0</v>
      </c>
      <c r="Q345" s="239">
        <f t="shared" si="100"/>
        <v>0</v>
      </c>
      <c r="R345" s="239">
        <f t="shared" si="100"/>
        <v>0</v>
      </c>
      <c r="S345" s="239">
        <f t="shared" si="100"/>
        <v>0</v>
      </c>
      <c r="T345" s="239">
        <f t="shared" si="100"/>
        <v>0</v>
      </c>
      <c r="U345" s="239">
        <f t="shared" si="100"/>
        <v>0</v>
      </c>
      <c r="V345" s="239">
        <f t="shared" si="100"/>
        <v>0</v>
      </c>
      <c r="W345" s="239">
        <f t="shared" si="100"/>
        <v>0</v>
      </c>
      <c r="X345" s="239">
        <f t="shared" si="100"/>
        <v>0</v>
      </c>
      <c r="Y345" s="657"/>
      <c r="Z345" s="658"/>
      <c r="AA345" s="658"/>
      <c r="AB345" s="658"/>
      <c r="AC345" s="658"/>
      <c r="AD345" s="659"/>
      <c r="AE345" s="61"/>
    </row>
    <row r="346" spans="2:31" s="3" customFormat="1" ht="18" customHeight="1" x14ac:dyDescent="0.3">
      <c r="B346" s="60"/>
      <c r="C346" s="741"/>
      <c r="D346" s="728" t="str" cm="1">
        <f t="array" ref="D346">IFERROR(IF(INDEX(BaseSafra!E:E,MATCH(Safra!F$334,BaseSafra!E:E, 0)+ROW(A10))&lt;&gt;"",IF(INDEX(BaseSafra!E:E,MATCH(Safra!F$334,BaseSafra!E:E, 0)+ROW(A10))&lt;&gt;Safra!F$334,INDEX(BaseSafra!E:E,MATCH(Safra!F$334, BaseSafra!E:E, 0)+ROW(A10)),""),""),"")</f>
        <v>RESULTADO BRUTO (R$)</v>
      </c>
      <c r="E346" s="729"/>
      <c r="F346" s="729"/>
      <c r="G346" s="729"/>
      <c r="H346" s="729"/>
      <c r="I346" s="730"/>
      <c r="J346" s="239">
        <f t="shared" ref="J346:X346" si="101">J344-J345</f>
        <v>0</v>
      </c>
      <c r="K346" s="239">
        <f t="shared" si="101"/>
        <v>0</v>
      </c>
      <c r="L346" s="239">
        <f t="shared" si="101"/>
        <v>0</v>
      </c>
      <c r="M346" s="239">
        <f t="shared" si="101"/>
        <v>0</v>
      </c>
      <c r="N346" s="239">
        <f t="shared" si="101"/>
        <v>0</v>
      </c>
      <c r="O346" s="239">
        <f t="shared" si="101"/>
        <v>0</v>
      </c>
      <c r="P346" s="239">
        <f t="shared" si="101"/>
        <v>0</v>
      </c>
      <c r="Q346" s="239">
        <f t="shared" si="101"/>
        <v>0</v>
      </c>
      <c r="R346" s="239">
        <f t="shared" si="101"/>
        <v>0</v>
      </c>
      <c r="S346" s="239">
        <f t="shared" si="101"/>
        <v>0</v>
      </c>
      <c r="T346" s="239">
        <f t="shared" si="101"/>
        <v>0</v>
      </c>
      <c r="U346" s="239">
        <f t="shared" si="101"/>
        <v>0</v>
      </c>
      <c r="V346" s="239">
        <f t="shared" si="101"/>
        <v>0</v>
      </c>
      <c r="W346" s="239">
        <f t="shared" si="101"/>
        <v>0</v>
      </c>
      <c r="X346" s="239">
        <f t="shared" si="101"/>
        <v>0</v>
      </c>
      <c r="Y346" s="657"/>
      <c r="Z346" s="658"/>
      <c r="AA346" s="658"/>
      <c r="AB346" s="658"/>
      <c r="AC346" s="658"/>
      <c r="AD346" s="659"/>
      <c r="AE346" s="61"/>
    </row>
    <row r="347" spans="2:31" s="3" customFormat="1" ht="18" customHeight="1" x14ac:dyDescent="0.3">
      <c r="B347" s="60"/>
      <c r="C347" s="741"/>
      <c r="D347" s="728" t="str" cm="1">
        <f t="array" ref="D347">IFERROR(IF(INDEX(BaseSafra!E:E,MATCH(Safra!F$334,BaseSafra!E:E, 0)+ROW(A11))&lt;&gt;"",IF(INDEX(BaseSafra!E:E,MATCH(Safra!F$334,BaseSafra!E:E, 0)+ROW(A11))&lt;&gt;Safra!F$334,INDEX(BaseSafra!E:E,MATCH(Safra!F$334, BaseSafra!E:E, 0)+ROW(A11)),""),""),"")</f>
        <v>MARGEM BRUTA (%)</v>
      </c>
      <c r="E347" s="729"/>
      <c r="F347" s="729"/>
      <c r="G347" s="729"/>
      <c r="H347" s="729"/>
      <c r="I347" s="730"/>
      <c r="J347" s="239">
        <f t="shared" ref="J347:X347" si="102">IFERROR(J346/J344,0)</f>
        <v>0</v>
      </c>
      <c r="K347" s="239">
        <f t="shared" si="102"/>
        <v>0</v>
      </c>
      <c r="L347" s="239">
        <f t="shared" si="102"/>
        <v>0</v>
      </c>
      <c r="M347" s="239">
        <f t="shared" si="102"/>
        <v>0</v>
      </c>
      <c r="N347" s="239">
        <f t="shared" si="102"/>
        <v>0</v>
      </c>
      <c r="O347" s="239">
        <f t="shared" si="102"/>
        <v>0</v>
      </c>
      <c r="P347" s="239">
        <f t="shared" si="102"/>
        <v>0</v>
      </c>
      <c r="Q347" s="239">
        <f t="shared" si="102"/>
        <v>0</v>
      </c>
      <c r="R347" s="239">
        <f t="shared" si="102"/>
        <v>0</v>
      </c>
      <c r="S347" s="239">
        <f t="shared" si="102"/>
        <v>0</v>
      </c>
      <c r="T347" s="239">
        <f t="shared" si="102"/>
        <v>0</v>
      </c>
      <c r="U347" s="239">
        <f t="shared" si="102"/>
        <v>0</v>
      </c>
      <c r="V347" s="239">
        <f t="shared" si="102"/>
        <v>0</v>
      </c>
      <c r="W347" s="239">
        <f t="shared" si="102"/>
        <v>0</v>
      </c>
      <c r="X347" s="239">
        <f t="shared" si="102"/>
        <v>0</v>
      </c>
      <c r="Y347" s="657"/>
      <c r="Z347" s="658"/>
      <c r="AA347" s="658"/>
      <c r="AB347" s="658"/>
      <c r="AC347" s="658"/>
      <c r="AD347" s="659"/>
      <c r="AE347" s="61"/>
    </row>
    <row r="348" spans="2:31" s="3" customFormat="1" ht="18" customHeight="1" x14ac:dyDescent="0.3">
      <c r="B348" s="60"/>
      <c r="C348" s="741"/>
      <c r="D348" s="728" t="str" cm="1">
        <f t="array" ref="D348">IFERROR(IF(INDEX(BaseSafra!E:E,MATCH(Safra!F$334,BaseSafra!E:E, 0)+ROW(A12))&lt;&gt;"",IF(INDEX(BaseSafra!E:E,MATCH(Safra!F$334,BaseSafra!E:E, 0)+ROW(A12))&lt;&gt;Safra!F$334,INDEX(BaseSafra!E:E,MATCH(Safra!F$334, BaseSafra!E:E, 0)+ROW(A12)),""),""),"")</f>
        <v/>
      </c>
      <c r="E348" s="729"/>
      <c r="F348" s="729"/>
      <c r="G348" s="729"/>
      <c r="H348" s="729"/>
      <c r="I348" s="730"/>
      <c r="J348" s="229"/>
      <c r="K348" s="229"/>
      <c r="L348" s="229"/>
      <c r="M348" s="279"/>
      <c r="N348" s="279"/>
      <c r="O348" s="279"/>
      <c r="P348" s="279"/>
      <c r="Q348" s="279"/>
      <c r="R348" s="279"/>
      <c r="S348" s="279"/>
      <c r="T348" s="279"/>
      <c r="U348" s="279"/>
      <c r="V348" s="279"/>
      <c r="W348" s="279"/>
      <c r="X348" s="279"/>
      <c r="Y348" s="657"/>
      <c r="Z348" s="658"/>
      <c r="AA348" s="658"/>
      <c r="AB348" s="658"/>
      <c r="AC348" s="658"/>
      <c r="AD348" s="659"/>
      <c r="AE348" s="61"/>
    </row>
    <row r="349" spans="2:31" s="3" customFormat="1" ht="18" customHeight="1" x14ac:dyDescent="0.3">
      <c r="B349" s="60"/>
      <c r="C349" s="741"/>
      <c r="D349" s="728" t="str" cm="1">
        <f t="array" ref="D349">IFERROR(IF(INDEX(BaseSafra!E:E,MATCH(Safra!F$334,BaseSafra!E:E, 0)+ROW(A13))&lt;&gt;"",IF(INDEX(BaseSafra!E:E,MATCH(Safra!F$334,BaseSafra!E:E, 0)+ROW(A13))&lt;&gt;Safra!F$334,INDEX(BaseSafra!E:E,MATCH(Safra!F$334, BaseSafra!E:E, 0)+ROW(A13)),""),""),"")</f>
        <v/>
      </c>
      <c r="E349" s="729"/>
      <c r="F349" s="729"/>
      <c r="G349" s="729"/>
      <c r="H349" s="729"/>
      <c r="I349" s="730"/>
      <c r="J349" s="229"/>
      <c r="K349" s="229"/>
      <c r="L349" s="229"/>
      <c r="M349" s="279"/>
      <c r="N349" s="279"/>
      <c r="O349" s="279"/>
      <c r="P349" s="279"/>
      <c r="Q349" s="279"/>
      <c r="R349" s="279"/>
      <c r="S349" s="279"/>
      <c r="T349" s="279"/>
      <c r="U349" s="279"/>
      <c r="V349" s="279"/>
      <c r="W349" s="279"/>
      <c r="X349" s="279"/>
      <c r="Y349" s="657"/>
      <c r="Z349" s="658"/>
      <c r="AA349" s="658"/>
      <c r="AB349" s="658"/>
      <c r="AC349" s="658"/>
      <c r="AD349" s="659"/>
      <c r="AE349" s="61"/>
    </row>
    <row r="350" spans="2:31" s="3" customFormat="1" ht="18" customHeight="1" x14ac:dyDescent="0.3">
      <c r="B350" s="60"/>
      <c r="C350" s="741"/>
      <c r="D350" s="728" t="str" cm="1">
        <f t="array" ref="D350">IFERROR(IF(INDEX(BaseSafra!E:E,MATCH(Safra!F$334,BaseSafra!E:E, 0)+ROW(A14))&lt;&gt;"",IF(INDEX(BaseSafra!E:E,MATCH(Safra!F$334,BaseSafra!E:E, 0)+ROW(A14))&lt;&gt;Safra!F$334,INDEX(BaseSafra!E:E,MATCH(Safra!F$334, BaseSafra!E:E, 0)+ROW(A14)),""),""),"")</f>
        <v/>
      </c>
      <c r="E350" s="729"/>
      <c r="F350" s="729"/>
      <c r="G350" s="729"/>
      <c r="H350" s="729"/>
      <c r="I350" s="730"/>
      <c r="J350" s="229"/>
      <c r="K350" s="229"/>
      <c r="L350" s="229"/>
      <c r="M350" s="279"/>
      <c r="N350" s="279"/>
      <c r="O350" s="279"/>
      <c r="P350" s="279"/>
      <c r="Q350" s="279"/>
      <c r="R350" s="279"/>
      <c r="S350" s="279"/>
      <c r="T350" s="279"/>
      <c r="U350" s="279"/>
      <c r="V350" s="279"/>
      <c r="W350" s="279"/>
      <c r="X350" s="279"/>
      <c r="Y350" s="657"/>
      <c r="Z350" s="658"/>
      <c r="AA350" s="658"/>
      <c r="AB350" s="658"/>
      <c r="AC350" s="658"/>
      <c r="AD350" s="659"/>
      <c r="AE350" s="61"/>
    </row>
    <row r="351" spans="2:31" s="3" customFormat="1" ht="18" customHeight="1" x14ac:dyDescent="0.3">
      <c r="B351" s="60"/>
      <c r="C351" s="741"/>
      <c r="D351" s="728" t="str" cm="1">
        <f t="array" ref="D351">IFERROR(IF(INDEX(BaseSafra!E:E,MATCH(Safra!F$334,BaseSafra!E:E, 0)+ROW(A15))&lt;&gt;"",IF(INDEX(BaseSafra!E:E,MATCH(Safra!F$334,BaseSafra!E:E, 0)+ROW(A15))&lt;&gt;Safra!F$334,INDEX(BaseSafra!E:E,MATCH(Safra!F$334, BaseSafra!E:E, 0)+ROW(A15)),""),""),"")</f>
        <v/>
      </c>
      <c r="E351" s="729"/>
      <c r="F351" s="729"/>
      <c r="G351" s="729"/>
      <c r="H351" s="729"/>
      <c r="I351" s="730"/>
      <c r="J351" s="229"/>
      <c r="K351" s="229"/>
      <c r="L351" s="229"/>
      <c r="M351" s="279"/>
      <c r="N351" s="279"/>
      <c r="O351" s="279"/>
      <c r="P351" s="279"/>
      <c r="Q351" s="279"/>
      <c r="R351" s="279"/>
      <c r="S351" s="279"/>
      <c r="T351" s="279"/>
      <c r="U351" s="279"/>
      <c r="V351" s="279"/>
      <c r="W351" s="279"/>
      <c r="X351" s="279"/>
      <c r="Y351" s="657"/>
      <c r="Z351" s="658"/>
      <c r="AA351" s="658"/>
      <c r="AB351" s="658"/>
      <c r="AC351" s="658"/>
      <c r="AD351" s="659"/>
      <c r="AE351" s="61"/>
    </row>
    <row r="352" spans="2:31" s="3" customFormat="1" ht="18" customHeight="1" x14ac:dyDescent="0.3">
      <c r="B352" s="60"/>
      <c r="C352" s="741"/>
      <c r="D352" s="728" t="str" cm="1">
        <f t="array" ref="D352">IFERROR(IF(INDEX(BaseSafra!E:E,MATCH(Safra!F$334,BaseSafra!E:E, 0)+ROW(A16))&lt;&gt;"",IF(INDEX(BaseSafra!E:E,MATCH(Safra!F$334,BaseSafra!E:E, 0)+ROW(A16))&lt;&gt;Safra!F$334,INDEX(BaseSafra!E:E,MATCH(Safra!F$334, BaseSafra!E:E, 0)+ROW(A16)),""),""),"")</f>
        <v/>
      </c>
      <c r="E352" s="729"/>
      <c r="F352" s="729"/>
      <c r="G352" s="729"/>
      <c r="H352" s="729"/>
      <c r="I352" s="730"/>
      <c r="J352" s="229"/>
      <c r="K352" s="229"/>
      <c r="L352" s="229"/>
      <c r="M352" s="279"/>
      <c r="N352" s="279"/>
      <c r="O352" s="279"/>
      <c r="P352" s="279"/>
      <c r="Q352" s="279"/>
      <c r="R352" s="279"/>
      <c r="S352" s="279"/>
      <c r="T352" s="279"/>
      <c r="U352" s="279"/>
      <c r="V352" s="279"/>
      <c r="W352" s="279"/>
      <c r="X352" s="279"/>
      <c r="Y352" s="657"/>
      <c r="Z352" s="658"/>
      <c r="AA352" s="658"/>
      <c r="AB352" s="658"/>
      <c r="AC352" s="658"/>
      <c r="AD352" s="659"/>
      <c r="AE352" s="61"/>
    </row>
    <row r="353" spans="2:31" s="3" customFormat="1" ht="18" customHeight="1" x14ac:dyDescent="0.3">
      <c r="B353" s="60"/>
      <c r="C353" s="741"/>
      <c r="D353" s="728" t="str" cm="1">
        <f t="array" ref="D353">IFERROR(IF(INDEX(BaseSafra!E:E,MATCH(Safra!F$334,BaseSafra!E:E, 0)+ROW(A17))&lt;&gt;"",IF(INDEX(BaseSafra!E:E,MATCH(Safra!F$334,BaseSafra!E:E, 0)+ROW(A17))&lt;&gt;Safra!F$334,INDEX(BaseSafra!E:E,MATCH(Safra!F$334, BaseSafra!E:E, 0)+ROW(A17)),""),""),"")</f>
        <v/>
      </c>
      <c r="E353" s="729"/>
      <c r="F353" s="729"/>
      <c r="G353" s="729"/>
      <c r="H353" s="729"/>
      <c r="I353" s="730"/>
      <c r="J353" s="229"/>
      <c r="K353" s="229"/>
      <c r="L353" s="229"/>
      <c r="M353" s="280"/>
      <c r="N353" s="280"/>
      <c r="O353" s="280"/>
      <c r="P353" s="280"/>
      <c r="Q353" s="280"/>
      <c r="R353" s="280"/>
      <c r="S353" s="280"/>
      <c r="T353" s="280"/>
      <c r="U353" s="280"/>
      <c r="V353" s="280"/>
      <c r="W353" s="280"/>
      <c r="X353" s="280"/>
      <c r="Y353" s="657"/>
      <c r="Z353" s="658"/>
      <c r="AA353" s="658"/>
      <c r="AB353" s="658"/>
      <c r="AC353" s="658"/>
      <c r="AD353" s="659"/>
      <c r="AE353" s="61"/>
    </row>
    <row r="354" spans="2:31" s="3" customFormat="1" ht="18" customHeight="1" x14ac:dyDescent="0.3">
      <c r="B354" s="60"/>
      <c r="C354" s="741"/>
      <c r="D354" s="728" t="str" cm="1">
        <f t="array" ref="D354">IFERROR(IF(INDEX(BaseSafra!E:E,MATCH(Safra!F$334,BaseSafra!E:E, 0)+ROW(A18))&lt;&gt;"",IF(INDEX(BaseSafra!E:E,MATCH(Safra!F$334,BaseSafra!E:E, 0)+ROW(A18))&lt;&gt;Safra!F$334,INDEX(BaseSafra!E:E,MATCH(Safra!F$334, BaseSafra!E:E, 0)+ROW(A18)),""),""),"")</f>
        <v/>
      </c>
      <c r="E354" s="729"/>
      <c r="F354" s="729"/>
      <c r="G354" s="729"/>
      <c r="H354" s="729"/>
      <c r="I354" s="730"/>
      <c r="J354" s="229"/>
      <c r="K354" s="229"/>
      <c r="L354" s="229"/>
      <c r="M354" s="280"/>
      <c r="N354" s="280"/>
      <c r="O354" s="280"/>
      <c r="P354" s="280"/>
      <c r="Q354" s="280"/>
      <c r="R354" s="280"/>
      <c r="S354" s="280"/>
      <c r="T354" s="280"/>
      <c r="U354" s="280"/>
      <c r="V354" s="280"/>
      <c r="W354" s="280"/>
      <c r="X354" s="280"/>
      <c r="Y354" s="657"/>
      <c r="Z354" s="658"/>
      <c r="AA354" s="658"/>
      <c r="AB354" s="658"/>
      <c r="AC354" s="658"/>
      <c r="AD354" s="659"/>
      <c r="AE354" s="61"/>
    </row>
    <row r="355" spans="2:31" s="3" customFormat="1" ht="18" customHeight="1" x14ac:dyDescent="0.3">
      <c r="B355" s="60"/>
      <c r="C355" s="741"/>
      <c r="D355" s="728" t="str" cm="1">
        <f t="array" ref="D355">IFERROR(IF(INDEX(BaseSafra!E:E,MATCH(Safra!F$334,BaseSafra!E:E, 0)+ROW(A19))&lt;&gt;"",IF(INDEX(BaseSafra!E:E,MATCH(Safra!F$334,BaseSafra!E:E, 0)+ROW(A19))&lt;&gt;Safra!F$334,INDEX(BaseSafra!E:E,MATCH(Safra!F$334, BaseSafra!E:E, 0)+ROW(A19)),""),""),"")</f>
        <v/>
      </c>
      <c r="E355" s="729"/>
      <c r="F355" s="729"/>
      <c r="G355" s="729"/>
      <c r="H355" s="729"/>
      <c r="I355" s="730"/>
      <c r="J355" s="229"/>
      <c r="K355" s="229"/>
      <c r="L355" s="229"/>
      <c r="M355" s="280"/>
      <c r="N355" s="280"/>
      <c r="O355" s="280"/>
      <c r="P355" s="280"/>
      <c r="Q355" s="280"/>
      <c r="R355" s="280"/>
      <c r="S355" s="280"/>
      <c r="T355" s="280"/>
      <c r="U355" s="280"/>
      <c r="V355" s="280"/>
      <c r="W355" s="280"/>
      <c r="X355" s="280"/>
      <c r="Y355" s="657"/>
      <c r="Z355" s="658"/>
      <c r="AA355" s="658"/>
      <c r="AB355" s="658"/>
      <c r="AC355" s="658"/>
      <c r="AD355" s="659"/>
      <c r="AE355" s="61"/>
    </row>
    <row r="356" spans="2:31" s="3" customFormat="1" ht="18" customHeight="1" x14ac:dyDescent="0.3">
      <c r="B356" s="60"/>
      <c r="C356" s="741"/>
      <c r="D356" s="728" t="str" cm="1">
        <f t="array" ref="D356">IFERROR(IF(INDEX(BaseSafra!E:E,MATCH(Safra!F$334,BaseSafra!E:E, 0)+ROW(A20))&lt;&gt;"",IF(INDEX(BaseSafra!E:E,MATCH(Safra!F$334,BaseSafra!E:E, 0)+ROW(A20))&lt;&gt;Safra!F$334,INDEX(BaseSafra!E:E,MATCH(Safra!F$334, BaseSafra!E:E, 0)+ROW(A20)),""),""),"")</f>
        <v/>
      </c>
      <c r="E356" s="729"/>
      <c r="F356" s="729"/>
      <c r="G356" s="729"/>
      <c r="H356" s="729"/>
      <c r="I356" s="730"/>
      <c r="J356" s="229"/>
      <c r="K356" s="229"/>
      <c r="L356" s="229"/>
      <c r="M356" s="280"/>
      <c r="N356" s="280"/>
      <c r="O356" s="280"/>
      <c r="P356" s="280"/>
      <c r="Q356" s="280"/>
      <c r="R356" s="280"/>
      <c r="S356" s="280"/>
      <c r="T356" s="280"/>
      <c r="U356" s="280"/>
      <c r="V356" s="280"/>
      <c r="W356" s="280"/>
      <c r="X356" s="280"/>
      <c r="Y356" s="657"/>
      <c r="Z356" s="658"/>
      <c r="AA356" s="658"/>
      <c r="AB356" s="658"/>
      <c r="AC356" s="658"/>
      <c r="AD356" s="659"/>
      <c r="AE356" s="61"/>
    </row>
    <row r="357" spans="2:31" s="3" customFormat="1" ht="18" customHeight="1" x14ac:dyDescent="0.3">
      <c r="B357" s="60"/>
      <c r="C357" s="742"/>
      <c r="D357" s="728" t="str" cm="1">
        <f t="array" ref="D357">IFERROR(IF(INDEX(BaseSafra!E:E,MATCH(Safra!F$334,BaseSafra!E:E, 0)+ROW(A21))&lt;&gt;"",IF(INDEX(BaseSafra!E:E,MATCH(Safra!F$334,BaseSafra!E:E, 0)+ROW(A21))&lt;&gt;Safra!F$334,INDEX(BaseSafra!E:E,MATCH(Safra!F$334, BaseSafra!E:E, 0)+ROW(A21)),""),""),"")</f>
        <v/>
      </c>
      <c r="E357" s="729"/>
      <c r="F357" s="729"/>
      <c r="G357" s="729"/>
      <c r="H357" s="729"/>
      <c r="I357" s="730"/>
      <c r="J357" s="240"/>
      <c r="K357" s="240"/>
      <c r="L357" s="240"/>
      <c r="M357" s="281"/>
      <c r="N357" s="281"/>
      <c r="O357" s="281"/>
      <c r="P357" s="281"/>
      <c r="Q357" s="281"/>
      <c r="R357" s="281"/>
      <c r="S357" s="281"/>
      <c r="T357" s="281"/>
      <c r="U357" s="281"/>
      <c r="V357" s="281"/>
      <c r="W357" s="281"/>
      <c r="X357" s="281"/>
      <c r="Y357" s="660"/>
      <c r="Z357" s="661"/>
      <c r="AA357" s="661"/>
      <c r="AB357" s="661"/>
      <c r="AC357" s="661"/>
      <c r="AD357" s="662"/>
      <c r="AE357" s="61"/>
    </row>
    <row r="358" spans="2:31" ht="18" customHeight="1" x14ac:dyDescent="0.3">
      <c r="B358" s="22"/>
      <c r="D358" s="31"/>
      <c r="E358" s="31"/>
      <c r="F358" s="31"/>
      <c r="G358" s="31"/>
      <c r="H358" s="31"/>
      <c r="I358" s="31"/>
      <c r="J358" s="31"/>
      <c r="K358" s="31"/>
      <c r="L358" s="31"/>
      <c r="M358" s="31"/>
      <c r="N358" s="31"/>
      <c r="O358" s="31"/>
      <c r="P358" s="31"/>
      <c r="Q358" s="31"/>
      <c r="R358" s="31"/>
      <c r="S358" s="31"/>
      <c r="T358" s="31"/>
      <c r="U358" s="31"/>
      <c r="V358" s="31"/>
      <c r="W358" s="31"/>
      <c r="X358" s="31"/>
      <c r="Y358" s="31"/>
      <c r="Z358" s="31"/>
      <c r="AA358" s="31"/>
      <c r="AB358" s="31"/>
      <c r="AC358" s="31"/>
      <c r="AD358" s="31"/>
      <c r="AE358" s="21"/>
    </row>
    <row r="359" spans="2:31" s="3" customFormat="1" ht="19.8" customHeight="1" x14ac:dyDescent="0.3">
      <c r="B359" s="60"/>
      <c r="C359" s="740">
        <v>14</v>
      </c>
      <c r="D359" s="743" t="s">
        <v>48</v>
      </c>
      <c r="E359" s="664"/>
      <c r="F359" s="743" t="s">
        <v>45</v>
      </c>
      <c r="G359" s="743"/>
      <c r="H359" s="743"/>
      <c r="I359" s="277"/>
      <c r="J359" s="744" t="s">
        <v>286</v>
      </c>
      <c r="K359" s="745"/>
      <c r="L359" s="745"/>
      <c r="M359" s="745"/>
      <c r="N359" s="745"/>
      <c r="O359" s="745"/>
      <c r="P359" s="745"/>
      <c r="Q359" s="745"/>
      <c r="R359" s="745"/>
      <c r="S359" s="745"/>
      <c r="T359" s="745"/>
      <c r="U359" s="745"/>
      <c r="V359" s="745"/>
      <c r="W359" s="745"/>
      <c r="X359" s="746"/>
      <c r="Y359" s="744" t="s">
        <v>47</v>
      </c>
      <c r="Z359" s="745"/>
      <c r="AA359" s="745"/>
      <c r="AB359" s="745"/>
      <c r="AC359" s="745"/>
      <c r="AD359" s="746"/>
      <c r="AE359" s="61"/>
    </row>
    <row r="360" spans="2:31" s="3" customFormat="1" ht="19.8" customHeight="1" x14ac:dyDescent="0.3">
      <c r="B360" s="60"/>
      <c r="C360" s="741"/>
      <c r="D360" s="666"/>
      <c r="E360" s="667"/>
      <c r="F360" s="743"/>
      <c r="G360" s="743"/>
      <c r="H360" s="743"/>
      <c r="I360" s="278"/>
      <c r="J360" s="747" t="str">
        <f>IF(MONTH($D$15)&gt;=10,(YEAR($D$15)-2)&amp;"/"&amp;(YEAR($D$15)-1),(YEAR($D$15)-3)&amp;"/"&amp;(YEAR($D$15)-2))</f>
        <v>2022/2023</v>
      </c>
      <c r="K360" s="747"/>
      <c r="L360" s="747"/>
      <c r="M360" s="747" t="str">
        <f>IF(MONTH($D$15)&gt;=10,(YEAR($D$15)-1)&amp;"/"&amp;YEAR($D$15),(YEAR($D$15)-2)&amp;"/"&amp;(YEAR($D$15)-1))</f>
        <v>2023/2024</v>
      </c>
      <c r="N360" s="747"/>
      <c r="O360" s="747"/>
      <c r="P360" s="747" t="str">
        <f>IF(MONTH($D$15)&gt;=10,YEAR($D$15)&amp;"/"&amp;YEAR($D$15)+1,YEAR($D$15)-1&amp;"/"&amp;YEAR($D$15))</f>
        <v>2024/2025</v>
      </c>
      <c r="Q360" s="747"/>
      <c r="R360" s="747"/>
      <c r="S360" s="747" t="str">
        <f>IF(MONTH($D$15)&gt;=10,(YEAR($D$15)+1)&amp;"/"&amp;(YEAR($D$15)+2),YEAR($D$15)&amp;"/"&amp;(YEAR($D$15)+1))</f>
        <v>2025/2026</v>
      </c>
      <c r="T360" s="747"/>
      <c r="U360" s="747"/>
      <c r="V360" s="747" t="str">
        <f>IF(MONTH($D$15)&gt;=10,(YEAR($D$15)+2)&amp;"/"&amp;(YEAR($D$15)+3),(YEAR($D$15)+1)&amp;"/"&amp;(YEAR($D$15)+2))</f>
        <v>2026/2027</v>
      </c>
      <c r="W360" s="747"/>
      <c r="X360" s="747"/>
      <c r="Y360" s="117"/>
      <c r="Z360" s="115"/>
      <c r="AA360" s="115"/>
      <c r="AB360" s="115"/>
      <c r="AC360" s="115"/>
      <c r="AD360" s="116"/>
      <c r="AE360" s="61"/>
    </row>
    <row r="361" spans="2:31" s="3" customFormat="1" ht="18" customHeight="1" x14ac:dyDescent="0.3">
      <c r="B361" s="60"/>
      <c r="C361" s="741"/>
      <c r="D361" s="748" t="s">
        <v>30</v>
      </c>
      <c r="E361" s="749"/>
      <c r="F361" s="749"/>
      <c r="G361" s="749"/>
      <c r="H361" s="749"/>
      <c r="I361" s="750"/>
      <c r="J361" s="32" t="s">
        <v>287</v>
      </c>
      <c r="K361" s="110" t="s">
        <v>288</v>
      </c>
      <c r="L361" s="35" t="s">
        <v>289</v>
      </c>
      <c r="M361" s="32" t="s">
        <v>287</v>
      </c>
      <c r="N361" s="110" t="s">
        <v>288</v>
      </c>
      <c r="O361" s="35" t="s">
        <v>289</v>
      </c>
      <c r="P361" s="32" t="s">
        <v>287</v>
      </c>
      <c r="Q361" s="110" t="s">
        <v>288</v>
      </c>
      <c r="R361" s="35" t="s">
        <v>289</v>
      </c>
      <c r="S361" s="32" t="s">
        <v>287</v>
      </c>
      <c r="T361" s="110" t="s">
        <v>288</v>
      </c>
      <c r="U361" s="35" t="s">
        <v>289</v>
      </c>
      <c r="V361" s="32" t="s">
        <v>287</v>
      </c>
      <c r="W361" s="110" t="s">
        <v>288</v>
      </c>
      <c r="X361" s="35" t="s">
        <v>289</v>
      </c>
      <c r="Y361" s="657"/>
      <c r="Z361" s="658"/>
      <c r="AA361" s="658"/>
      <c r="AB361" s="658"/>
      <c r="AC361" s="658"/>
      <c r="AD361" s="659"/>
      <c r="AE361" s="61"/>
    </row>
    <row r="362" spans="2:31" s="3" customFormat="1" ht="18" customHeight="1" x14ac:dyDescent="0.3">
      <c r="B362" s="60"/>
      <c r="C362" s="741"/>
      <c r="D362" s="728" t="str" cm="1">
        <f t="array" ref="D362">IFERROR(IF(INDEX(BaseSafra!E:E,MATCH(Safra!F$359,BaseSafra!E:E, 0)+ROW(A1))&lt;&gt;"",IF(INDEX(BaseSafra!E:E,MATCH(Safra!F$359,BaseSafra!E:E, 0)+ROW(A1))&lt;&gt;Safra!F$359,INDEX(BaseSafra!E:E,MATCH(Safra!F$359, BaseSafra!E:E, 0)+ROW(A1)),""),""),"")</f>
        <v>Área Plantada (ha)</v>
      </c>
      <c r="E362" s="729"/>
      <c r="F362" s="729"/>
      <c r="G362" s="729"/>
      <c r="H362" s="729"/>
      <c r="I362" s="730"/>
      <c r="J362" s="220">
        <f t="shared" ref="J362:X362" si="103">SUM(J363:J364)</f>
        <v>0</v>
      </c>
      <c r="K362" s="220">
        <f t="shared" si="103"/>
        <v>0</v>
      </c>
      <c r="L362" s="220">
        <f t="shared" si="103"/>
        <v>0</v>
      </c>
      <c r="M362" s="220">
        <f t="shared" si="103"/>
        <v>0</v>
      </c>
      <c r="N362" s="220">
        <f t="shared" si="103"/>
        <v>0</v>
      </c>
      <c r="O362" s="220">
        <f t="shared" si="103"/>
        <v>0</v>
      </c>
      <c r="P362" s="220">
        <f t="shared" si="103"/>
        <v>0</v>
      </c>
      <c r="Q362" s="220">
        <f t="shared" si="103"/>
        <v>0</v>
      </c>
      <c r="R362" s="220">
        <f t="shared" si="103"/>
        <v>0</v>
      </c>
      <c r="S362" s="220">
        <f t="shared" si="103"/>
        <v>0</v>
      </c>
      <c r="T362" s="220">
        <f t="shared" si="103"/>
        <v>0</v>
      </c>
      <c r="U362" s="220">
        <f t="shared" si="103"/>
        <v>0</v>
      </c>
      <c r="V362" s="220">
        <f t="shared" si="103"/>
        <v>0</v>
      </c>
      <c r="W362" s="220">
        <f t="shared" si="103"/>
        <v>0</v>
      </c>
      <c r="X362" s="220">
        <f t="shared" si="103"/>
        <v>0</v>
      </c>
      <c r="Y362" s="657"/>
      <c r="Z362" s="658"/>
      <c r="AA362" s="658"/>
      <c r="AB362" s="658"/>
      <c r="AC362" s="658"/>
      <c r="AD362" s="659"/>
      <c r="AE362" s="61"/>
    </row>
    <row r="363" spans="2:31" s="3" customFormat="1" ht="18" customHeight="1" x14ac:dyDescent="0.3">
      <c r="B363" s="60"/>
      <c r="C363" s="741"/>
      <c r="D363" s="728" t="str" cm="1">
        <f t="array" ref="D363">IFERROR(IF(INDEX(BaseSafra!E:E,MATCH(Safra!F$359,BaseSafra!E:E, 0)+ROW(A2))&lt;&gt;"",IF(INDEX(BaseSafra!E:E,MATCH(Safra!F$359,BaseSafra!E:E, 0)+ROW(A2))&lt;&gt;Safra!F$359,INDEX(BaseSafra!E:E,MATCH(Safra!F$359, BaseSafra!E:E, 0)+ROW(A2)),""),""),"")</f>
        <v>Própria (ha)</v>
      </c>
      <c r="E363" s="729"/>
      <c r="F363" s="729"/>
      <c r="G363" s="729"/>
      <c r="H363" s="729"/>
      <c r="I363" s="730"/>
      <c r="J363" s="229"/>
      <c r="K363" s="229"/>
      <c r="L363" s="229"/>
      <c r="M363" s="229"/>
      <c r="N363" s="229"/>
      <c r="O363" s="229"/>
      <c r="P363" s="229"/>
      <c r="Q363" s="229"/>
      <c r="R363" s="229"/>
      <c r="S363" s="229"/>
      <c r="T363" s="229"/>
      <c r="U363" s="229"/>
      <c r="V363" s="229"/>
      <c r="W363" s="229"/>
      <c r="X363" s="229"/>
      <c r="Y363" s="657"/>
      <c r="Z363" s="658"/>
      <c r="AA363" s="658"/>
      <c r="AB363" s="658"/>
      <c r="AC363" s="658"/>
      <c r="AD363" s="659"/>
      <c r="AE363" s="61"/>
    </row>
    <row r="364" spans="2:31" s="3" customFormat="1" ht="18" customHeight="1" x14ac:dyDescent="0.3">
      <c r="B364" s="60"/>
      <c r="C364" s="741"/>
      <c r="D364" s="728" t="str" cm="1">
        <f t="array" ref="D364">IFERROR(IF(INDEX(BaseSafra!E:E,MATCH(Safra!F$359,BaseSafra!E:E, 0)+ROW(A3))&lt;&gt;"",IF(INDEX(BaseSafra!E:E,MATCH(Safra!F$359,BaseSafra!E:E, 0)+ROW(A3))&lt;&gt;Safra!F$359,INDEX(BaseSafra!E:E,MATCH(Safra!F$359, BaseSafra!E:E, 0)+ROW(A3)),""),""),"")</f>
        <v>Arrendada (ha)</v>
      </c>
      <c r="E364" s="729"/>
      <c r="F364" s="729"/>
      <c r="G364" s="729"/>
      <c r="H364" s="729"/>
      <c r="I364" s="730"/>
      <c r="J364" s="229"/>
      <c r="K364" s="229"/>
      <c r="L364" s="229"/>
      <c r="M364" s="229"/>
      <c r="N364" s="229"/>
      <c r="O364" s="229"/>
      <c r="P364" s="229"/>
      <c r="Q364" s="229"/>
      <c r="R364" s="229"/>
      <c r="S364" s="229"/>
      <c r="T364" s="229"/>
      <c r="U364" s="229"/>
      <c r="V364" s="229"/>
      <c r="W364" s="229"/>
      <c r="X364" s="229"/>
      <c r="Y364" s="657"/>
      <c r="Z364" s="658"/>
      <c r="AA364" s="658"/>
      <c r="AB364" s="658"/>
      <c r="AC364" s="658"/>
      <c r="AD364" s="659"/>
      <c r="AE364" s="61"/>
    </row>
    <row r="365" spans="2:31" s="3" customFormat="1" ht="18" customHeight="1" x14ac:dyDescent="0.3">
      <c r="B365" s="60"/>
      <c r="C365" s="741"/>
      <c r="D365" s="728" t="str" cm="1">
        <f t="array" ref="D365">IFERROR(IF(INDEX(BaseSafra!E:E,MATCH(Safra!F$359,BaseSafra!E:E, 0)+ROW(A4))&lt;&gt;"",IF(INDEX(BaseSafra!E:E,MATCH(Safra!F$359,BaseSafra!E:E, 0)+ROW(A4))&lt;&gt;Safra!F$359,INDEX(BaseSafra!E:E,MATCH(Safra!F$359, BaseSafra!E:E, 0)+ROW(A4)),""),""),"")</f>
        <v>Rendimento (sc/ha)</v>
      </c>
      <c r="E365" s="729"/>
      <c r="F365" s="729"/>
      <c r="G365" s="729"/>
      <c r="H365" s="729"/>
      <c r="I365" s="730"/>
      <c r="J365" s="229"/>
      <c r="K365" s="229"/>
      <c r="L365" s="229"/>
      <c r="M365" s="229"/>
      <c r="N365" s="229"/>
      <c r="O365" s="229"/>
      <c r="P365" s="229"/>
      <c r="Q365" s="229"/>
      <c r="R365" s="229"/>
      <c r="S365" s="229"/>
      <c r="T365" s="229"/>
      <c r="U365" s="229"/>
      <c r="V365" s="229"/>
      <c r="W365" s="229"/>
      <c r="X365" s="229"/>
      <c r="Y365" s="657"/>
      <c r="Z365" s="658"/>
      <c r="AA365" s="658"/>
      <c r="AB365" s="658"/>
      <c r="AC365" s="658"/>
      <c r="AD365" s="659"/>
      <c r="AE365" s="61"/>
    </row>
    <row r="366" spans="2:31" s="3" customFormat="1" ht="18" customHeight="1" x14ac:dyDescent="0.3">
      <c r="B366" s="60"/>
      <c r="C366" s="741"/>
      <c r="D366" s="728" t="str" cm="1">
        <f t="array" ref="D366">IFERROR(IF(INDEX(BaseSafra!E:E,MATCH(Safra!F$359,BaseSafra!E:E, 0)+ROW(A5))&lt;&gt;"",IF(INDEX(BaseSafra!E:E,MATCH(Safra!F$359,BaseSafra!E:E, 0)+ROW(A5))&lt;&gt;Safra!F$359,INDEX(BaseSafra!E:E,MATCH(Safra!F$359, BaseSafra!E:E, 0)+ROW(A5)),""),""),"")</f>
        <v>Produção (sc)</v>
      </c>
      <c r="E366" s="729"/>
      <c r="F366" s="729"/>
      <c r="G366" s="729"/>
      <c r="H366" s="729"/>
      <c r="I366" s="730"/>
      <c r="J366" s="229">
        <f t="shared" ref="J366:X366" si="104">J365*J362</f>
        <v>0</v>
      </c>
      <c r="K366" s="229">
        <f t="shared" si="104"/>
        <v>0</v>
      </c>
      <c r="L366" s="229">
        <f t="shared" si="104"/>
        <v>0</v>
      </c>
      <c r="M366" s="229">
        <f t="shared" si="104"/>
        <v>0</v>
      </c>
      <c r="N366" s="229">
        <f t="shared" si="104"/>
        <v>0</v>
      </c>
      <c r="O366" s="229">
        <f t="shared" si="104"/>
        <v>0</v>
      </c>
      <c r="P366" s="229">
        <f t="shared" si="104"/>
        <v>0</v>
      </c>
      <c r="Q366" s="229">
        <f t="shared" si="104"/>
        <v>0</v>
      </c>
      <c r="R366" s="229">
        <f t="shared" si="104"/>
        <v>0</v>
      </c>
      <c r="S366" s="229">
        <f t="shared" si="104"/>
        <v>0</v>
      </c>
      <c r="T366" s="229">
        <f t="shared" si="104"/>
        <v>0</v>
      </c>
      <c r="U366" s="229">
        <f t="shared" si="104"/>
        <v>0</v>
      </c>
      <c r="V366" s="229">
        <f t="shared" si="104"/>
        <v>0</v>
      </c>
      <c r="W366" s="229">
        <f t="shared" si="104"/>
        <v>0</v>
      </c>
      <c r="X366" s="229">
        <f t="shared" si="104"/>
        <v>0</v>
      </c>
      <c r="Y366" s="657"/>
      <c r="Z366" s="658"/>
      <c r="AA366" s="658"/>
      <c r="AB366" s="658"/>
      <c r="AC366" s="658"/>
      <c r="AD366" s="659"/>
      <c r="AE366" s="61"/>
    </row>
    <row r="367" spans="2:31" s="3" customFormat="1" ht="18" customHeight="1" x14ac:dyDescent="0.3">
      <c r="B367" s="60"/>
      <c r="C367" s="741"/>
      <c r="D367" s="728" t="str" cm="1">
        <f t="array" ref="D367">IFERROR(IF(INDEX(BaseSafra!E:E,MATCH(Safra!F$359,BaseSafra!E:E, 0)+ROW(A6))&lt;&gt;"",IF(INDEX(BaseSafra!E:E,MATCH(Safra!F$359,BaseSafra!E:E, 0)+ROW(A6))&lt;&gt;Safra!F$359,INDEX(BaseSafra!E:E,MATCH(Safra!F$359, BaseSafra!E:E, 0)+ROW(A6)),""),""),"")</f>
        <v>Preço médio (R$/sc)</v>
      </c>
      <c r="E367" s="729"/>
      <c r="F367" s="729"/>
      <c r="G367" s="729"/>
      <c r="H367" s="729"/>
      <c r="I367" s="730"/>
      <c r="J367" s="229"/>
      <c r="K367" s="229"/>
      <c r="L367" s="229"/>
      <c r="M367" s="231"/>
      <c r="N367" s="231"/>
      <c r="O367" s="231"/>
      <c r="P367" s="231"/>
      <c r="Q367" s="231"/>
      <c r="R367" s="231"/>
      <c r="S367" s="231"/>
      <c r="T367" s="231"/>
      <c r="U367" s="231"/>
      <c r="V367" s="231"/>
      <c r="W367" s="231"/>
      <c r="X367" s="231"/>
      <c r="Y367" s="657"/>
      <c r="Z367" s="658"/>
      <c r="AA367" s="658"/>
      <c r="AB367" s="658"/>
      <c r="AC367" s="658"/>
      <c r="AD367" s="659"/>
      <c r="AE367" s="61"/>
    </row>
    <row r="368" spans="2:31" s="3" customFormat="1" ht="18" customHeight="1" x14ac:dyDescent="0.3">
      <c r="B368" s="60"/>
      <c r="C368" s="741"/>
      <c r="D368" s="728" t="str" cm="1">
        <f t="array" ref="D368">IFERROR(IF(INDEX(BaseSafra!E:E,MATCH(Safra!F$359,BaseSafra!E:E, 0)+ROW(A7))&lt;&gt;"",IF(INDEX(BaseSafra!E:E,MATCH(Safra!F$359,BaseSafra!E:E, 0)+ROW(A7))&lt;&gt;Safra!F$359,INDEX(BaseSafra!E:E,MATCH(Safra!F$359, BaseSafra!E:E, 0)+ROW(A7)),""),""),"")</f>
        <v>Custo Médio de Produção (R$/sc)</v>
      </c>
      <c r="E368" s="729"/>
      <c r="F368" s="729"/>
      <c r="G368" s="729"/>
      <c r="H368" s="729"/>
      <c r="I368" s="730"/>
      <c r="J368" s="229"/>
      <c r="K368" s="229"/>
      <c r="L368" s="229"/>
      <c r="M368" s="231"/>
      <c r="N368" s="231"/>
      <c r="O368" s="231"/>
      <c r="P368" s="231"/>
      <c r="Q368" s="231"/>
      <c r="R368" s="231"/>
      <c r="S368" s="231"/>
      <c r="T368" s="231"/>
      <c r="U368" s="231"/>
      <c r="V368" s="231"/>
      <c r="W368" s="231"/>
      <c r="X368" s="231"/>
      <c r="Y368" s="657"/>
      <c r="Z368" s="658"/>
      <c r="AA368" s="658"/>
      <c r="AB368" s="658"/>
      <c r="AC368" s="658"/>
      <c r="AD368" s="659"/>
      <c r="AE368" s="61"/>
    </row>
    <row r="369" spans="2:31" s="3" customFormat="1" ht="18" customHeight="1" x14ac:dyDescent="0.3">
      <c r="B369" s="60"/>
      <c r="C369" s="741"/>
      <c r="D369" s="728" t="str" cm="1">
        <f t="array" ref="D369">IFERROR(IF(INDEX(BaseSafra!E:E,MATCH(Safra!F$359,BaseSafra!E:E, 0)+ROW(A8))&lt;&gt;"",IF(INDEX(BaseSafra!E:E,MATCH(Safra!F$359,BaseSafra!E:E, 0)+ROW(A8))&lt;&gt;Safra!F$359,INDEX(BaseSafra!E:E,MATCH(Safra!F$359, BaseSafra!E:E, 0)+ROW(A8)),""),""),"")</f>
        <v>Receita Total (R$)</v>
      </c>
      <c r="E369" s="729"/>
      <c r="F369" s="729"/>
      <c r="G369" s="729"/>
      <c r="H369" s="729"/>
      <c r="I369" s="730"/>
      <c r="J369" s="239">
        <f t="shared" ref="J369:X369" si="105">J366*J367</f>
        <v>0</v>
      </c>
      <c r="K369" s="239">
        <f t="shared" si="105"/>
        <v>0</v>
      </c>
      <c r="L369" s="239">
        <f t="shared" si="105"/>
        <v>0</v>
      </c>
      <c r="M369" s="239">
        <f t="shared" si="105"/>
        <v>0</v>
      </c>
      <c r="N369" s="239">
        <f t="shared" si="105"/>
        <v>0</v>
      </c>
      <c r="O369" s="239">
        <f t="shared" si="105"/>
        <v>0</v>
      </c>
      <c r="P369" s="239">
        <f t="shared" si="105"/>
        <v>0</v>
      </c>
      <c r="Q369" s="239">
        <f t="shared" si="105"/>
        <v>0</v>
      </c>
      <c r="R369" s="239">
        <f t="shared" si="105"/>
        <v>0</v>
      </c>
      <c r="S369" s="239">
        <f t="shared" si="105"/>
        <v>0</v>
      </c>
      <c r="T369" s="239">
        <f t="shared" si="105"/>
        <v>0</v>
      </c>
      <c r="U369" s="239">
        <f t="shared" si="105"/>
        <v>0</v>
      </c>
      <c r="V369" s="239">
        <f t="shared" si="105"/>
        <v>0</v>
      </c>
      <c r="W369" s="239">
        <f t="shared" si="105"/>
        <v>0</v>
      </c>
      <c r="X369" s="239">
        <f t="shared" si="105"/>
        <v>0</v>
      </c>
      <c r="Y369" s="657"/>
      <c r="Z369" s="658"/>
      <c r="AA369" s="658"/>
      <c r="AB369" s="658"/>
      <c r="AC369" s="658"/>
      <c r="AD369" s="659"/>
      <c r="AE369" s="61"/>
    </row>
    <row r="370" spans="2:31" s="3" customFormat="1" ht="18" customHeight="1" x14ac:dyDescent="0.3">
      <c r="B370" s="60"/>
      <c r="C370" s="741"/>
      <c r="D370" s="728" t="str" cm="1">
        <f t="array" ref="D370">IFERROR(IF(INDEX(BaseSafra!E:E,MATCH(Safra!F$359,BaseSafra!E:E, 0)+ROW(A9))&lt;&gt;"",IF(INDEX(BaseSafra!E:E,MATCH(Safra!F$359,BaseSafra!E:E, 0)+ROW(A9))&lt;&gt;Safra!F$359,INDEX(BaseSafra!E:E,MATCH(Safra!F$359, BaseSafra!E:E, 0)+ROW(A9)),""),""),"")</f>
        <v>Custo Total de Produção (R$)</v>
      </c>
      <c r="E370" s="729"/>
      <c r="F370" s="729"/>
      <c r="G370" s="729"/>
      <c r="H370" s="729"/>
      <c r="I370" s="730"/>
      <c r="J370" s="239">
        <f t="shared" ref="J370:X370" si="106">J368*J362</f>
        <v>0</v>
      </c>
      <c r="K370" s="239">
        <f t="shared" si="106"/>
        <v>0</v>
      </c>
      <c r="L370" s="239">
        <f t="shared" si="106"/>
        <v>0</v>
      </c>
      <c r="M370" s="239">
        <f t="shared" si="106"/>
        <v>0</v>
      </c>
      <c r="N370" s="239">
        <f t="shared" si="106"/>
        <v>0</v>
      </c>
      <c r="O370" s="239">
        <f t="shared" si="106"/>
        <v>0</v>
      </c>
      <c r="P370" s="239">
        <f t="shared" si="106"/>
        <v>0</v>
      </c>
      <c r="Q370" s="239">
        <f t="shared" si="106"/>
        <v>0</v>
      </c>
      <c r="R370" s="239">
        <f t="shared" si="106"/>
        <v>0</v>
      </c>
      <c r="S370" s="239">
        <f t="shared" si="106"/>
        <v>0</v>
      </c>
      <c r="T370" s="239">
        <f t="shared" si="106"/>
        <v>0</v>
      </c>
      <c r="U370" s="239">
        <f t="shared" si="106"/>
        <v>0</v>
      </c>
      <c r="V370" s="239">
        <f t="shared" si="106"/>
        <v>0</v>
      </c>
      <c r="W370" s="239">
        <f t="shared" si="106"/>
        <v>0</v>
      </c>
      <c r="X370" s="239">
        <f t="shared" si="106"/>
        <v>0</v>
      </c>
      <c r="Y370" s="657"/>
      <c r="Z370" s="658"/>
      <c r="AA370" s="658"/>
      <c r="AB370" s="658"/>
      <c r="AC370" s="658"/>
      <c r="AD370" s="659"/>
      <c r="AE370" s="61"/>
    </row>
    <row r="371" spans="2:31" s="3" customFormat="1" ht="18" customHeight="1" x14ac:dyDescent="0.3">
      <c r="B371" s="60"/>
      <c r="C371" s="741"/>
      <c r="D371" s="728" t="str" cm="1">
        <f t="array" ref="D371">IFERROR(IF(INDEX(BaseSafra!E:E,MATCH(Safra!F$359,BaseSafra!E:E, 0)+ROW(A10))&lt;&gt;"",IF(INDEX(BaseSafra!E:E,MATCH(Safra!F$359,BaseSafra!E:E, 0)+ROW(A10))&lt;&gt;Safra!F$359,INDEX(BaseSafra!E:E,MATCH(Safra!F$359, BaseSafra!E:E, 0)+ROW(A10)),""),""),"")</f>
        <v>RESULTADO BRUTO (R$)</v>
      </c>
      <c r="E371" s="729"/>
      <c r="F371" s="729"/>
      <c r="G371" s="729"/>
      <c r="H371" s="729"/>
      <c r="I371" s="730"/>
      <c r="J371" s="239">
        <f t="shared" ref="J371:X371" si="107">J369-J370</f>
        <v>0</v>
      </c>
      <c r="K371" s="239">
        <f t="shared" si="107"/>
        <v>0</v>
      </c>
      <c r="L371" s="239">
        <f t="shared" si="107"/>
        <v>0</v>
      </c>
      <c r="M371" s="239">
        <f t="shared" si="107"/>
        <v>0</v>
      </c>
      <c r="N371" s="239">
        <f t="shared" si="107"/>
        <v>0</v>
      </c>
      <c r="O371" s="239">
        <f t="shared" si="107"/>
        <v>0</v>
      </c>
      <c r="P371" s="239">
        <f t="shared" si="107"/>
        <v>0</v>
      </c>
      <c r="Q371" s="239">
        <f t="shared" si="107"/>
        <v>0</v>
      </c>
      <c r="R371" s="239">
        <f t="shared" si="107"/>
        <v>0</v>
      </c>
      <c r="S371" s="239">
        <f t="shared" si="107"/>
        <v>0</v>
      </c>
      <c r="T371" s="239">
        <f t="shared" si="107"/>
        <v>0</v>
      </c>
      <c r="U371" s="239">
        <f t="shared" si="107"/>
        <v>0</v>
      </c>
      <c r="V371" s="239">
        <f t="shared" si="107"/>
        <v>0</v>
      </c>
      <c r="W371" s="239">
        <f t="shared" si="107"/>
        <v>0</v>
      </c>
      <c r="X371" s="239">
        <f t="shared" si="107"/>
        <v>0</v>
      </c>
      <c r="Y371" s="657"/>
      <c r="Z371" s="658"/>
      <c r="AA371" s="658"/>
      <c r="AB371" s="658"/>
      <c r="AC371" s="658"/>
      <c r="AD371" s="659"/>
      <c r="AE371" s="61"/>
    </row>
    <row r="372" spans="2:31" s="3" customFormat="1" ht="18" customHeight="1" x14ac:dyDescent="0.3">
      <c r="B372" s="60"/>
      <c r="C372" s="741"/>
      <c r="D372" s="728" t="str" cm="1">
        <f t="array" ref="D372">IFERROR(IF(INDEX(BaseSafra!E:E,MATCH(Safra!F$359,BaseSafra!E:E, 0)+ROW(A11))&lt;&gt;"",IF(INDEX(BaseSafra!E:E,MATCH(Safra!F$359,BaseSafra!E:E, 0)+ROW(A11))&lt;&gt;Safra!F$359,INDEX(BaseSafra!E:E,MATCH(Safra!F$359, BaseSafra!E:E, 0)+ROW(A11)),""),""),"")</f>
        <v>MARGEM BRUTA (%)</v>
      </c>
      <c r="E372" s="729"/>
      <c r="F372" s="729"/>
      <c r="G372" s="729"/>
      <c r="H372" s="729"/>
      <c r="I372" s="730"/>
      <c r="J372" s="239">
        <f t="shared" ref="J372:X372" si="108">IFERROR(J371/J369,0)</f>
        <v>0</v>
      </c>
      <c r="K372" s="239">
        <f t="shared" si="108"/>
        <v>0</v>
      </c>
      <c r="L372" s="239">
        <f t="shared" si="108"/>
        <v>0</v>
      </c>
      <c r="M372" s="239">
        <f t="shared" si="108"/>
        <v>0</v>
      </c>
      <c r="N372" s="239">
        <f t="shared" si="108"/>
        <v>0</v>
      </c>
      <c r="O372" s="239">
        <f t="shared" si="108"/>
        <v>0</v>
      </c>
      <c r="P372" s="239">
        <f t="shared" si="108"/>
        <v>0</v>
      </c>
      <c r="Q372" s="239">
        <f t="shared" si="108"/>
        <v>0</v>
      </c>
      <c r="R372" s="239">
        <f t="shared" si="108"/>
        <v>0</v>
      </c>
      <c r="S372" s="239">
        <f t="shared" si="108"/>
        <v>0</v>
      </c>
      <c r="T372" s="239">
        <f t="shared" si="108"/>
        <v>0</v>
      </c>
      <c r="U372" s="239">
        <f t="shared" si="108"/>
        <v>0</v>
      </c>
      <c r="V372" s="239">
        <f t="shared" si="108"/>
        <v>0</v>
      </c>
      <c r="W372" s="239">
        <f t="shared" si="108"/>
        <v>0</v>
      </c>
      <c r="X372" s="239">
        <f t="shared" si="108"/>
        <v>0</v>
      </c>
      <c r="Y372" s="657"/>
      <c r="Z372" s="658"/>
      <c r="AA372" s="658"/>
      <c r="AB372" s="658"/>
      <c r="AC372" s="658"/>
      <c r="AD372" s="659"/>
      <c r="AE372" s="61"/>
    </row>
    <row r="373" spans="2:31" s="3" customFormat="1" ht="18" customHeight="1" x14ac:dyDescent="0.3">
      <c r="B373" s="60"/>
      <c r="C373" s="741"/>
      <c r="D373" s="728" t="str" cm="1">
        <f t="array" ref="D373">IFERROR(IF(INDEX(BaseSafra!E:E,MATCH(Safra!F$359,BaseSafra!E:E, 0)+ROW(A12))&lt;&gt;"",IF(INDEX(BaseSafra!E:E,MATCH(Safra!F$359,BaseSafra!E:E, 0)+ROW(A12))&lt;&gt;Safra!F$359,INDEX(BaseSafra!E:E,MATCH(Safra!F$359, BaseSafra!E:E, 0)+ROW(A12)),""),""),"")</f>
        <v/>
      </c>
      <c r="E373" s="729"/>
      <c r="F373" s="729"/>
      <c r="G373" s="729"/>
      <c r="H373" s="729"/>
      <c r="I373" s="730"/>
      <c r="J373" s="229"/>
      <c r="K373" s="229"/>
      <c r="L373" s="229"/>
      <c r="M373" s="279"/>
      <c r="N373" s="279"/>
      <c r="O373" s="279"/>
      <c r="P373" s="279"/>
      <c r="Q373" s="279"/>
      <c r="R373" s="279"/>
      <c r="S373" s="279"/>
      <c r="T373" s="279"/>
      <c r="U373" s="279"/>
      <c r="V373" s="279"/>
      <c r="W373" s="279"/>
      <c r="X373" s="279"/>
      <c r="Y373" s="657"/>
      <c r="Z373" s="658"/>
      <c r="AA373" s="658"/>
      <c r="AB373" s="658"/>
      <c r="AC373" s="658"/>
      <c r="AD373" s="659"/>
      <c r="AE373" s="61"/>
    </row>
    <row r="374" spans="2:31" s="3" customFormat="1" ht="18" customHeight="1" x14ac:dyDescent="0.3">
      <c r="B374" s="60"/>
      <c r="C374" s="741"/>
      <c r="D374" s="728" t="str" cm="1">
        <f t="array" ref="D374">IFERROR(IF(INDEX(BaseSafra!E:E,MATCH(Safra!F$359,BaseSafra!E:E, 0)+ROW(A13))&lt;&gt;"",IF(INDEX(BaseSafra!E:E,MATCH(Safra!F$359,BaseSafra!E:E, 0)+ROW(A13))&lt;&gt;Safra!F$359,INDEX(BaseSafra!E:E,MATCH(Safra!F$359, BaseSafra!E:E, 0)+ROW(A13)),""),""),"")</f>
        <v/>
      </c>
      <c r="E374" s="729"/>
      <c r="F374" s="729"/>
      <c r="G374" s="729"/>
      <c r="H374" s="729"/>
      <c r="I374" s="730"/>
      <c r="J374" s="229"/>
      <c r="K374" s="229"/>
      <c r="L374" s="229"/>
      <c r="M374" s="279"/>
      <c r="N374" s="279"/>
      <c r="O374" s="279"/>
      <c r="P374" s="279"/>
      <c r="Q374" s="279"/>
      <c r="R374" s="279"/>
      <c r="S374" s="279"/>
      <c r="T374" s="279"/>
      <c r="U374" s="279"/>
      <c r="V374" s="279"/>
      <c r="W374" s="279"/>
      <c r="X374" s="279"/>
      <c r="Y374" s="657"/>
      <c r="Z374" s="658"/>
      <c r="AA374" s="658"/>
      <c r="AB374" s="658"/>
      <c r="AC374" s="658"/>
      <c r="AD374" s="659"/>
      <c r="AE374" s="61"/>
    </row>
    <row r="375" spans="2:31" s="3" customFormat="1" ht="18" customHeight="1" x14ac:dyDescent="0.3">
      <c r="B375" s="60"/>
      <c r="C375" s="741"/>
      <c r="D375" s="728" t="str" cm="1">
        <f t="array" ref="D375">IFERROR(IF(INDEX(BaseSafra!E:E,MATCH(Safra!F$359,BaseSafra!E:E, 0)+ROW(A14))&lt;&gt;"",IF(INDEX(BaseSafra!E:E,MATCH(Safra!F$359,BaseSafra!E:E, 0)+ROW(A14))&lt;&gt;Safra!F$359,INDEX(BaseSafra!E:E,MATCH(Safra!F$359, BaseSafra!E:E, 0)+ROW(A14)),""),""),"")</f>
        <v/>
      </c>
      <c r="E375" s="729"/>
      <c r="F375" s="729"/>
      <c r="G375" s="729"/>
      <c r="H375" s="729"/>
      <c r="I375" s="730"/>
      <c r="J375" s="229"/>
      <c r="K375" s="229"/>
      <c r="L375" s="229"/>
      <c r="M375" s="279"/>
      <c r="N375" s="279"/>
      <c r="O375" s="279"/>
      <c r="P375" s="279"/>
      <c r="Q375" s="279"/>
      <c r="R375" s="279"/>
      <c r="S375" s="279"/>
      <c r="T375" s="279"/>
      <c r="U375" s="279"/>
      <c r="V375" s="279"/>
      <c r="W375" s="279"/>
      <c r="X375" s="279"/>
      <c r="Y375" s="657"/>
      <c r="Z375" s="658"/>
      <c r="AA375" s="658"/>
      <c r="AB375" s="658"/>
      <c r="AC375" s="658"/>
      <c r="AD375" s="659"/>
      <c r="AE375" s="61"/>
    </row>
    <row r="376" spans="2:31" s="3" customFormat="1" ht="18" customHeight="1" x14ac:dyDescent="0.3">
      <c r="B376" s="60"/>
      <c r="C376" s="741"/>
      <c r="D376" s="728" t="str" cm="1">
        <f t="array" ref="D376">IFERROR(IF(INDEX(BaseSafra!E:E,MATCH(Safra!F$359,BaseSafra!E:E, 0)+ROW(A15))&lt;&gt;"",IF(INDEX(BaseSafra!E:E,MATCH(Safra!F$359,BaseSafra!E:E, 0)+ROW(A15))&lt;&gt;Safra!F$359,INDEX(BaseSafra!E:E,MATCH(Safra!F$359, BaseSafra!E:E, 0)+ROW(A15)),""),""),"")</f>
        <v/>
      </c>
      <c r="E376" s="729"/>
      <c r="F376" s="729"/>
      <c r="G376" s="729"/>
      <c r="H376" s="729"/>
      <c r="I376" s="730"/>
      <c r="J376" s="229"/>
      <c r="K376" s="229"/>
      <c r="L376" s="229"/>
      <c r="M376" s="279"/>
      <c r="N376" s="279"/>
      <c r="O376" s="279"/>
      <c r="P376" s="279"/>
      <c r="Q376" s="279"/>
      <c r="R376" s="279"/>
      <c r="S376" s="279"/>
      <c r="T376" s="279"/>
      <c r="U376" s="279"/>
      <c r="V376" s="279"/>
      <c r="W376" s="279"/>
      <c r="X376" s="279"/>
      <c r="Y376" s="657"/>
      <c r="Z376" s="658"/>
      <c r="AA376" s="658"/>
      <c r="AB376" s="658"/>
      <c r="AC376" s="658"/>
      <c r="AD376" s="659"/>
      <c r="AE376" s="61"/>
    </row>
    <row r="377" spans="2:31" s="3" customFormat="1" ht="18" customHeight="1" x14ac:dyDescent="0.3">
      <c r="B377" s="60"/>
      <c r="C377" s="741"/>
      <c r="D377" s="728" t="str" cm="1">
        <f t="array" ref="D377">IFERROR(IF(INDEX(BaseSafra!E:E,MATCH(Safra!F$359,BaseSafra!E:E, 0)+ROW(A16))&lt;&gt;"",IF(INDEX(BaseSafra!E:E,MATCH(Safra!F$359,BaseSafra!E:E, 0)+ROW(A16))&lt;&gt;Safra!F$359,INDEX(BaseSafra!E:E,MATCH(Safra!F$359, BaseSafra!E:E, 0)+ROW(A16)),""),""),"")</f>
        <v/>
      </c>
      <c r="E377" s="729"/>
      <c r="F377" s="729"/>
      <c r="G377" s="729"/>
      <c r="H377" s="729"/>
      <c r="I377" s="730"/>
      <c r="J377" s="229"/>
      <c r="K377" s="229"/>
      <c r="L377" s="229"/>
      <c r="M377" s="279"/>
      <c r="N377" s="279"/>
      <c r="O377" s="279"/>
      <c r="P377" s="279"/>
      <c r="Q377" s="279"/>
      <c r="R377" s="279"/>
      <c r="S377" s="279"/>
      <c r="T377" s="279"/>
      <c r="U377" s="279"/>
      <c r="V377" s="279"/>
      <c r="W377" s="279"/>
      <c r="X377" s="279"/>
      <c r="Y377" s="657"/>
      <c r="Z377" s="658"/>
      <c r="AA377" s="658"/>
      <c r="AB377" s="658"/>
      <c r="AC377" s="658"/>
      <c r="AD377" s="659"/>
      <c r="AE377" s="61"/>
    </row>
    <row r="378" spans="2:31" s="3" customFormat="1" ht="18" customHeight="1" x14ac:dyDescent="0.3">
      <c r="B378" s="60"/>
      <c r="C378" s="741"/>
      <c r="D378" s="728" t="str" cm="1">
        <f t="array" ref="D378">IFERROR(IF(INDEX(BaseSafra!E:E,MATCH(Safra!F$359,BaseSafra!E:E, 0)+ROW(A17))&lt;&gt;"",IF(INDEX(BaseSafra!E:E,MATCH(Safra!F$359,BaseSafra!E:E, 0)+ROW(A17))&lt;&gt;Safra!F$359,INDEX(BaseSafra!E:E,MATCH(Safra!F$359, BaseSafra!E:E, 0)+ROW(A17)),""),""),"")</f>
        <v/>
      </c>
      <c r="E378" s="729"/>
      <c r="F378" s="729"/>
      <c r="G378" s="729"/>
      <c r="H378" s="729"/>
      <c r="I378" s="730"/>
      <c r="J378" s="229"/>
      <c r="K378" s="229"/>
      <c r="L378" s="229"/>
      <c r="M378" s="280"/>
      <c r="N378" s="280"/>
      <c r="O378" s="280"/>
      <c r="P378" s="280"/>
      <c r="Q378" s="280"/>
      <c r="R378" s="280"/>
      <c r="S378" s="280"/>
      <c r="T378" s="280"/>
      <c r="U378" s="280"/>
      <c r="V378" s="280"/>
      <c r="W378" s="280"/>
      <c r="X378" s="280"/>
      <c r="Y378" s="657"/>
      <c r="Z378" s="658"/>
      <c r="AA378" s="658"/>
      <c r="AB378" s="658"/>
      <c r="AC378" s="658"/>
      <c r="AD378" s="659"/>
      <c r="AE378" s="61"/>
    </row>
    <row r="379" spans="2:31" s="3" customFormat="1" ht="18" customHeight="1" x14ac:dyDescent="0.3">
      <c r="B379" s="60"/>
      <c r="C379" s="741"/>
      <c r="D379" s="728" t="str" cm="1">
        <f t="array" ref="D379">IFERROR(IF(INDEX(BaseSafra!E:E,MATCH(Safra!F$359,BaseSafra!E:E, 0)+ROW(A18))&lt;&gt;"",IF(INDEX(BaseSafra!E:E,MATCH(Safra!F$359,BaseSafra!E:E, 0)+ROW(A18))&lt;&gt;Safra!F$359,INDEX(BaseSafra!E:E,MATCH(Safra!F$359, BaseSafra!E:E, 0)+ROW(A18)),""),""),"")</f>
        <v/>
      </c>
      <c r="E379" s="729"/>
      <c r="F379" s="729"/>
      <c r="G379" s="729"/>
      <c r="H379" s="729"/>
      <c r="I379" s="730"/>
      <c r="J379" s="229"/>
      <c r="K379" s="229"/>
      <c r="L379" s="229"/>
      <c r="M379" s="280"/>
      <c r="N379" s="280"/>
      <c r="O379" s="280"/>
      <c r="P379" s="280"/>
      <c r="Q379" s="280"/>
      <c r="R379" s="280"/>
      <c r="S379" s="280"/>
      <c r="T379" s="280"/>
      <c r="U379" s="280"/>
      <c r="V379" s="280"/>
      <c r="W379" s="280"/>
      <c r="X379" s="280"/>
      <c r="Y379" s="657"/>
      <c r="Z379" s="658"/>
      <c r="AA379" s="658"/>
      <c r="AB379" s="658"/>
      <c r="AC379" s="658"/>
      <c r="AD379" s="659"/>
      <c r="AE379" s="61"/>
    </row>
    <row r="380" spans="2:31" s="3" customFormat="1" ht="18" customHeight="1" x14ac:dyDescent="0.3">
      <c r="B380" s="60"/>
      <c r="C380" s="741"/>
      <c r="D380" s="728" t="str" cm="1">
        <f t="array" ref="D380">IFERROR(IF(INDEX(BaseSafra!E:E,MATCH(Safra!F$359,BaseSafra!E:E, 0)+ROW(A19))&lt;&gt;"",IF(INDEX(BaseSafra!E:E,MATCH(Safra!F$359,BaseSafra!E:E, 0)+ROW(A19))&lt;&gt;Safra!F$359,INDEX(BaseSafra!E:E,MATCH(Safra!F$359, BaseSafra!E:E, 0)+ROW(A19)),""),""),"")</f>
        <v/>
      </c>
      <c r="E380" s="729"/>
      <c r="F380" s="729"/>
      <c r="G380" s="729"/>
      <c r="H380" s="729"/>
      <c r="I380" s="730"/>
      <c r="J380" s="229"/>
      <c r="K380" s="229"/>
      <c r="L380" s="229"/>
      <c r="M380" s="280"/>
      <c r="N380" s="280"/>
      <c r="O380" s="280"/>
      <c r="P380" s="280"/>
      <c r="Q380" s="280"/>
      <c r="R380" s="280"/>
      <c r="S380" s="280"/>
      <c r="T380" s="280"/>
      <c r="U380" s="280"/>
      <c r="V380" s="280"/>
      <c r="W380" s="280"/>
      <c r="X380" s="280"/>
      <c r="Y380" s="657"/>
      <c r="Z380" s="658"/>
      <c r="AA380" s="658"/>
      <c r="AB380" s="658"/>
      <c r="AC380" s="658"/>
      <c r="AD380" s="659"/>
      <c r="AE380" s="61"/>
    </row>
    <row r="381" spans="2:31" s="3" customFormat="1" ht="18" customHeight="1" x14ac:dyDescent="0.3">
      <c r="B381" s="60"/>
      <c r="C381" s="741"/>
      <c r="D381" s="728" t="str" cm="1">
        <f t="array" ref="D381">IFERROR(IF(INDEX(BaseSafra!E:E,MATCH(Safra!F$359,BaseSafra!E:E, 0)+ROW(A20))&lt;&gt;"",IF(INDEX(BaseSafra!E:E,MATCH(Safra!F$359,BaseSafra!E:E, 0)+ROW(A20))&lt;&gt;Safra!F$359,INDEX(BaseSafra!E:E,MATCH(Safra!F$359, BaseSafra!E:E, 0)+ROW(A20)),""),""),"")</f>
        <v/>
      </c>
      <c r="E381" s="729"/>
      <c r="F381" s="729"/>
      <c r="G381" s="729"/>
      <c r="H381" s="729"/>
      <c r="I381" s="730"/>
      <c r="J381" s="229"/>
      <c r="K381" s="229"/>
      <c r="L381" s="229"/>
      <c r="M381" s="280"/>
      <c r="N381" s="280"/>
      <c r="O381" s="280"/>
      <c r="P381" s="280"/>
      <c r="Q381" s="280"/>
      <c r="R381" s="280"/>
      <c r="S381" s="280"/>
      <c r="T381" s="280"/>
      <c r="U381" s="280"/>
      <c r="V381" s="280"/>
      <c r="W381" s="280"/>
      <c r="X381" s="280"/>
      <c r="Y381" s="657"/>
      <c r="Z381" s="658"/>
      <c r="AA381" s="658"/>
      <c r="AB381" s="658"/>
      <c r="AC381" s="658"/>
      <c r="AD381" s="659"/>
      <c r="AE381" s="61"/>
    </row>
    <row r="382" spans="2:31" s="3" customFormat="1" ht="18" customHeight="1" x14ac:dyDescent="0.3">
      <c r="B382" s="60"/>
      <c r="C382" s="742"/>
      <c r="D382" s="728" t="str" cm="1">
        <f t="array" ref="D382">IFERROR(IF(INDEX(BaseSafra!E:E,MATCH(Safra!F$359,BaseSafra!E:E, 0)+ROW(A21))&lt;&gt;"",IF(INDEX(BaseSafra!E:E,MATCH(Safra!F$359,BaseSafra!E:E, 0)+ROW(A21))&lt;&gt;Safra!F$359,INDEX(BaseSafra!E:E,MATCH(Safra!F$359, BaseSafra!E:E, 0)+ROW(A21)),""),""),"")</f>
        <v/>
      </c>
      <c r="E382" s="729"/>
      <c r="F382" s="729"/>
      <c r="G382" s="729"/>
      <c r="H382" s="729"/>
      <c r="I382" s="730"/>
      <c r="J382" s="240"/>
      <c r="K382" s="240"/>
      <c r="L382" s="240"/>
      <c r="M382" s="281"/>
      <c r="N382" s="281"/>
      <c r="O382" s="281"/>
      <c r="P382" s="281"/>
      <c r="Q382" s="281"/>
      <c r="R382" s="281"/>
      <c r="S382" s="281"/>
      <c r="T382" s="281"/>
      <c r="U382" s="281"/>
      <c r="V382" s="281"/>
      <c r="W382" s="281"/>
      <c r="X382" s="281"/>
      <c r="Y382" s="660"/>
      <c r="Z382" s="661"/>
      <c r="AA382" s="661"/>
      <c r="AB382" s="661"/>
      <c r="AC382" s="661"/>
      <c r="AD382" s="662"/>
      <c r="AE382" s="61"/>
    </row>
    <row r="383" spans="2:31" ht="18" customHeight="1" x14ac:dyDescent="0.3">
      <c r="B383" s="22"/>
      <c r="D383" s="31"/>
      <c r="E383" s="31"/>
      <c r="F383" s="31"/>
      <c r="G383" s="31"/>
      <c r="H383" s="31"/>
      <c r="I383" s="31"/>
      <c r="J383" s="31"/>
      <c r="K383" s="31"/>
      <c r="L383" s="31"/>
      <c r="M383" s="31"/>
      <c r="N383" s="31"/>
      <c r="O383" s="31"/>
      <c r="P383" s="31"/>
      <c r="Q383" s="31"/>
      <c r="R383" s="31"/>
      <c r="S383" s="31"/>
      <c r="T383" s="31"/>
      <c r="U383" s="31"/>
      <c r="V383" s="31"/>
      <c r="W383" s="31"/>
      <c r="X383" s="31"/>
      <c r="Y383" s="31"/>
      <c r="Z383" s="31"/>
      <c r="AA383" s="31"/>
      <c r="AB383" s="31"/>
      <c r="AC383" s="31"/>
      <c r="AD383" s="31"/>
      <c r="AE383" s="21"/>
    </row>
    <row r="384" spans="2:31" s="3" customFormat="1" ht="19.8" customHeight="1" x14ac:dyDescent="0.3">
      <c r="B384" s="60"/>
      <c r="C384" s="740">
        <v>15</v>
      </c>
      <c r="D384" s="743" t="s">
        <v>48</v>
      </c>
      <c r="E384" s="664"/>
      <c r="F384" s="743" t="s">
        <v>45</v>
      </c>
      <c r="G384" s="743"/>
      <c r="H384" s="743"/>
      <c r="I384" s="277"/>
      <c r="J384" s="744" t="s">
        <v>286</v>
      </c>
      <c r="K384" s="745"/>
      <c r="L384" s="745"/>
      <c r="M384" s="745"/>
      <c r="N384" s="745"/>
      <c r="O384" s="745"/>
      <c r="P384" s="745"/>
      <c r="Q384" s="745"/>
      <c r="R384" s="745"/>
      <c r="S384" s="745"/>
      <c r="T384" s="745"/>
      <c r="U384" s="745"/>
      <c r="V384" s="745"/>
      <c r="W384" s="745"/>
      <c r="X384" s="746"/>
      <c r="Y384" s="744" t="s">
        <v>47</v>
      </c>
      <c r="Z384" s="745"/>
      <c r="AA384" s="745"/>
      <c r="AB384" s="745"/>
      <c r="AC384" s="745"/>
      <c r="AD384" s="746"/>
      <c r="AE384" s="61"/>
    </row>
    <row r="385" spans="2:31" s="3" customFormat="1" ht="19.8" customHeight="1" x14ac:dyDescent="0.3">
      <c r="B385" s="60"/>
      <c r="C385" s="741"/>
      <c r="D385" s="666"/>
      <c r="E385" s="667"/>
      <c r="F385" s="743"/>
      <c r="G385" s="743"/>
      <c r="H385" s="743"/>
      <c r="I385" s="278"/>
      <c r="J385" s="747" t="str">
        <f>IF(MONTH($D$15)&gt;=10,(YEAR($D$15)-2)&amp;"/"&amp;(YEAR($D$15)-1),(YEAR($D$15)-3)&amp;"/"&amp;(YEAR($D$15)-2))</f>
        <v>2022/2023</v>
      </c>
      <c r="K385" s="747"/>
      <c r="L385" s="747"/>
      <c r="M385" s="747" t="str">
        <f>IF(MONTH($D$15)&gt;=10,(YEAR($D$15)-1)&amp;"/"&amp;YEAR($D$15),(YEAR($D$15)-2)&amp;"/"&amp;(YEAR($D$15)-1))</f>
        <v>2023/2024</v>
      </c>
      <c r="N385" s="747"/>
      <c r="O385" s="747"/>
      <c r="P385" s="747" t="str">
        <f>IF(MONTH($D$15)&gt;=10,YEAR($D$15)&amp;"/"&amp;YEAR($D$15)+1,YEAR($D$15)-1&amp;"/"&amp;YEAR($D$15))</f>
        <v>2024/2025</v>
      </c>
      <c r="Q385" s="747"/>
      <c r="R385" s="747"/>
      <c r="S385" s="747" t="str">
        <f>IF(MONTH($D$15)&gt;=10,(YEAR($D$15)+1)&amp;"/"&amp;(YEAR($D$15)+2),YEAR($D$15)&amp;"/"&amp;(YEAR($D$15)+1))</f>
        <v>2025/2026</v>
      </c>
      <c r="T385" s="747"/>
      <c r="U385" s="747"/>
      <c r="V385" s="747" t="str">
        <f>IF(MONTH($D$15)&gt;=10,(YEAR($D$15)+2)&amp;"/"&amp;(YEAR($D$15)+3),(YEAR($D$15)+1)&amp;"/"&amp;(YEAR($D$15)+2))</f>
        <v>2026/2027</v>
      </c>
      <c r="W385" s="747"/>
      <c r="X385" s="747"/>
      <c r="Y385" s="117"/>
      <c r="Z385" s="115"/>
      <c r="AA385" s="115"/>
      <c r="AB385" s="115"/>
      <c r="AC385" s="115"/>
      <c r="AD385" s="116"/>
      <c r="AE385" s="61"/>
    </row>
    <row r="386" spans="2:31" s="3" customFormat="1" ht="18" customHeight="1" x14ac:dyDescent="0.3">
      <c r="B386" s="60"/>
      <c r="C386" s="741"/>
      <c r="D386" s="748" t="s">
        <v>30</v>
      </c>
      <c r="E386" s="749"/>
      <c r="F386" s="749"/>
      <c r="G386" s="749"/>
      <c r="H386" s="749"/>
      <c r="I386" s="750"/>
      <c r="J386" s="32" t="s">
        <v>287</v>
      </c>
      <c r="K386" s="110" t="s">
        <v>288</v>
      </c>
      <c r="L386" s="35" t="s">
        <v>289</v>
      </c>
      <c r="M386" s="32" t="s">
        <v>287</v>
      </c>
      <c r="N386" s="110" t="s">
        <v>288</v>
      </c>
      <c r="O386" s="35" t="s">
        <v>289</v>
      </c>
      <c r="P386" s="32" t="s">
        <v>287</v>
      </c>
      <c r="Q386" s="110" t="s">
        <v>288</v>
      </c>
      <c r="R386" s="35" t="s">
        <v>289</v>
      </c>
      <c r="S386" s="32" t="s">
        <v>287</v>
      </c>
      <c r="T386" s="110" t="s">
        <v>288</v>
      </c>
      <c r="U386" s="35" t="s">
        <v>289</v>
      </c>
      <c r="V386" s="32" t="s">
        <v>287</v>
      </c>
      <c r="W386" s="110" t="s">
        <v>288</v>
      </c>
      <c r="X386" s="35" t="s">
        <v>289</v>
      </c>
      <c r="Y386" s="657"/>
      <c r="Z386" s="658"/>
      <c r="AA386" s="658"/>
      <c r="AB386" s="658"/>
      <c r="AC386" s="658"/>
      <c r="AD386" s="659"/>
      <c r="AE386" s="61"/>
    </row>
    <row r="387" spans="2:31" s="3" customFormat="1" ht="18" customHeight="1" x14ac:dyDescent="0.3">
      <c r="B387" s="60"/>
      <c r="C387" s="741"/>
      <c r="D387" s="728" t="str" cm="1">
        <f t="array" ref="D387">IFERROR(IF(INDEX(BaseSafra!E:E,MATCH(Safra!F$384,BaseSafra!E:E, 0)+ROW(A1))&lt;&gt;"",IF(INDEX(BaseSafra!E:E,MATCH(Safra!F$384,BaseSafra!E:E, 0)+ROW(A1))&lt;&gt;Safra!F$384,INDEX(BaseSafra!E:E,MATCH(Safra!F$384, BaseSafra!E:E, 0)+ROW(A1)),""),""),"")</f>
        <v>Área Plantada (ha)</v>
      </c>
      <c r="E387" s="729"/>
      <c r="F387" s="729"/>
      <c r="G387" s="729"/>
      <c r="H387" s="729"/>
      <c r="I387" s="730"/>
      <c r="J387" s="220">
        <f t="shared" ref="J387:X387" si="109">SUM(J388:J389)</f>
        <v>0</v>
      </c>
      <c r="K387" s="220">
        <f t="shared" si="109"/>
        <v>0</v>
      </c>
      <c r="L387" s="220">
        <f t="shared" si="109"/>
        <v>0</v>
      </c>
      <c r="M387" s="220">
        <f t="shared" si="109"/>
        <v>0</v>
      </c>
      <c r="N387" s="220">
        <f t="shared" si="109"/>
        <v>0</v>
      </c>
      <c r="O387" s="220">
        <f t="shared" si="109"/>
        <v>0</v>
      </c>
      <c r="P387" s="220">
        <f t="shared" si="109"/>
        <v>0</v>
      </c>
      <c r="Q387" s="220">
        <f t="shared" si="109"/>
        <v>0</v>
      </c>
      <c r="R387" s="220">
        <f t="shared" si="109"/>
        <v>0</v>
      </c>
      <c r="S387" s="220">
        <f t="shared" si="109"/>
        <v>0</v>
      </c>
      <c r="T387" s="220">
        <f t="shared" si="109"/>
        <v>0</v>
      </c>
      <c r="U387" s="220">
        <f t="shared" si="109"/>
        <v>0</v>
      </c>
      <c r="V387" s="220">
        <f t="shared" si="109"/>
        <v>0</v>
      </c>
      <c r="W387" s="220">
        <f t="shared" si="109"/>
        <v>0</v>
      </c>
      <c r="X387" s="220">
        <f t="shared" si="109"/>
        <v>0</v>
      </c>
      <c r="Y387" s="657"/>
      <c r="Z387" s="658"/>
      <c r="AA387" s="658"/>
      <c r="AB387" s="658"/>
      <c r="AC387" s="658"/>
      <c r="AD387" s="659"/>
      <c r="AE387" s="61"/>
    </row>
    <row r="388" spans="2:31" s="3" customFormat="1" ht="18" customHeight="1" x14ac:dyDescent="0.3">
      <c r="B388" s="60"/>
      <c r="C388" s="741"/>
      <c r="D388" s="728" t="str" cm="1">
        <f t="array" ref="D388">IFERROR(IF(INDEX(BaseSafra!E:E,MATCH(Safra!F$384,BaseSafra!E:E, 0)+ROW(A2))&lt;&gt;"",IF(INDEX(BaseSafra!E:E,MATCH(Safra!F$384,BaseSafra!E:E, 0)+ROW(A2))&lt;&gt;Safra!F$384,INDEX(BaseSafra!E:E,MATCH(Safra!F$384, BaseSafra!E:E, 0)+ROW(A2)),""),""),"")</f>
        <v>Própria (ha)</v>
      </c>
      <c r="E388" s="729"/>
      <c r="F388" s="729"/>
      <c r="G388" s="729"/>
      <c r="H388" s="729"/>
      <c r="I388" s="730"/>
      <c r="J388" s="229"/>
      <c r="K388" s="229"/>
      <c r="L388" s="229"/>
      <c r="M388" s="229"/>
      <c r="N388" s="229"/>
      <c r="O388" s="229"/>
      <c r="P388" s="229"/>
      <c r="Q388" s="229"/>
      <c r="R388" s="229"/>
      <c r="S388" s="229"/>
      <c r="T388" s="229"/>
      <c r="U388" s="229"/>
      <c r="V388" s="229"/>
      <c r="W388" s="229"/>
      <c r="X388" s="229"/>
      <c r="Y388" s="657"/>
      <c r="Z388" s="658"/>
      <c r="AA388" s="658"/>
      <c r="AB388" s="658"/>
      <c r="AC388" s="658"/>
      <c r="AD388" s="659"/>
      <c r="AE388" s="61"/>
    </row>
    <row r="389" spans="2:31" s="3" customFormat="1" ht="18" customHeight="1" x14ac:dyDescent="0.3">
      <c r="B389" s="60"/>
      <c r="C389" s="741"/>
      <c r="D389" s="728" t="str" cm="1">
        <f t="array" ref="D389">IFERROR(IF(INDEX(BaseSafra!E:E,MATCH(Safra!F$384,BaseSafra!E:E, 0)+ROW(A3))&lt;&gt;"",IF(INDEX(BaseSafra!E:E,MATCH(Safra!F$384,BaseSafra!E:E, 0)+ROW(A3))&lt;&gt;Safra!F$384,INDEX(BaseSafra!E:E,MATCH(Safra!F$384, BaseSafra!E:E, 0)+ROW(A3)),""),""),"")</f>
        <v>Arrendada (ha)</v>
      </c>
      <c r="E389" s="729"/>
      <c r="F389" s="729"/>
      <c r="G389" s="729"/>
      <c r="H389" s="729"/>
      <c r="I389" s="730"/>
      <c r="J389" s="229"/>
      <c r="K389" s="229"/>
      <c r="L389" s="229"/>
      <c r="M389" s="229"/>
      <c r="N389" s="229"/>
      <c r="O389" s="229"/>
      <c r="P389" s="229"/>
      <c r="Q389" s="229"/>
      <c r="R389" s="229"/>
      <c r="S389" s="229"/>
      <c r="T389" s="229"/>
      <c r="U389" s="229"/>
      <c r="V389" s="229"/>
      <c r="W389" s="229"/>
      <c r="X389" s="229"/>
      <c r="Y389" s="657"/>
      <c r="Z389" s="658"/>
      <c r="AA389" s="658"/>
      <c r="AB389" s="658"/>
      <c r="AC389" s="658"/>
      <c r="AD389" s="659"/>
      <c r="AE389" s="61"/>
    </row>
    <row r="390" spans="2:31" s="3" customFormat="1" ht="18" customHeight="1" x14ac:dyDescent="0.3">
      <c r="B390" s="60"/>
      <c r="C390" s="741"/>
      <c r="D390" s="728" t="str" cm="1">
        <f t="array" ref="D390">IFERROR(IF(INDEX(BaseSafra!E:E,MATCH(Safra!F$384,BaseSafra!E:E, 0)+ROW(A4))&lt;&gt;"",IF(INDEX(BaseSafra!E:E,MATCH(Safra!F$384,BaseSafra!E:E, 0)+ROW(A4))&lt;&gt;Safra!F$384,INDEX(BaseSafra!E:E,MATCH(Safra!F$384, BaseSafra!E:E, 0)+ROW(A4)),""),""),"")</f>
        <v>Rendimento (sc/ha)</v>
      </c>
      <c r="E390" s="729"/>
      <c r="F390" s="729"/>
      <c r="G390" s="729"/>
      <c r="H390" s="729"/>
      <c r="I390" s="730"/>
      <c r="J390" s="229"/>
      <c r="K390" s="229"/>
      <c r="L390" s="229"/>
      <c r="M390" s="229"/>
      <c r="N390" s="229"/>
      <c r="O390" s="229"/>
      <c r="P390" s="229"/>
      <c r="Q390" s="229"/>
      <c r="R390" s="229"/>
      <c r="S390" s="229"/>
      <c r="T390" s="229"/>
      <c r="U390" s="229"/>
      <c r="V390" s="229"/>
      <c r="W390" s="229"/>
      <c r="X390" s="229"/>
      <c r="Y390" s="657"/>
      <c r="Z390" s="658"/>
      <c r="AA390" s="658"/>
      <c r="AB390" s="658"/>
      <c r="AC390" s="658"/>
      <c r="AD390" s="659"/>
      <c r="AE390" s="61"/>
    </row>
    <row r="391" spans="2:31" s="3" customFormat="1" ht="18" customHeight="1" x14ac:dyDescent="0.3">
      <c r="B391" s="60"/>
      <c r="C391" s="741"/>
      <c r="D391" s="728" t="str" cm="1">
        <f t="array" ref="D391">IFERROR(IF(INDEX(BaseSafra!E:E,MATCH(Safra!F$384,BaseSafra!E:E, 0)+ROW(A5))&lt;&gt;"",IF(INDEX(BaseSafra!E:E,MATCH(Safra!F$384,BaseSafra!E:E, 0)+ROW(A5))&lt;&gt;Safra!F$384,INDEX(BaseSafra!E:E,MATCH(Safra!F$384, BaseSafra!E:E, 0)+ROW(A5)),""),""),"")</f>
        <v>Produção (sc)</v>
      </c>
      <c r="E391" s="729"/>
      <c r="F391" s="729"/>
      <c r="G391" s="729"/>
      <c r="H391" s="729"/>
      <c r="I391" s="730"/>
      <c r="J391" s="229">
        <f t="shared" ref="J391:X391" si="110">J390*J387</f>
        <v>0</v>
      </c>
      <c r="K391" s="229">
        <f t="shared" si="110"/>
        <v>0</v>
      </c>
      <c r="L391" s="229">
        <f t="shared" si="110"/>
        <v>0</v>
      </c>
      <c r="M391" s="229">
        <f t="shared" si="110"/>
        <v>0</v>
      </c>
      <c r="N391" s="229">
        <f t="shared" si="110"/>
        <v>0</v>
      </c>
      <c r="O391" s="229">
        <f t="shared" si="110"/>
        <v>0</v>
      </c>
      <c r="P391" s="229">
        <f t="shared" si="110"/>
        <v>0</v>
      </c>
      <c r="Q391" s="229">
        <f t="shared" si="110"/>
        <v>0</v>
      </c>
      <c r="R391" s="229">
        <f t="shared" si="110"/>
        <v>0</v>
      </c>
      <c r="S391" s="229">
        <f t="shared" si="110"/>
        <v>0</v>
      </c>
      <c r="T391" s="229">
        <f t="shared" si="110"/>
        <v>0</v>
      </c>
      <c r="U391" s="229">
        <f t="shared" si="110"/>
        <v>0</v>
      </c>
      <c r="V391" s="229">
        <f t="shared" si="110"/>
        <v>0</v>
      </c>
      <c r="W391" s="229">
        <f t="shared" si="110"/>
        <v>0</v>
      </c>
      <c r="X391" s="229">
        <f t="shared" si="110"/>
        <v>0</v>
      </c>
      <c r="Y391" s="657"/>
      <c r="Z391" s="658"/>
      <c r="AA391" s="658"/>
      <c r="AB391" s="658"/>
      <c r="AC391" s="658"/>
      <c r="AD391" s="659"/>
      <c r="AE391" s="61"/>
    </row>
    <row r="392" spans="2:31" s="3" customFormat="1" ht="18" customHeight="1" x14ac:dyDescent="0.3">
      <c r="B392" s="60"/>
      <c r="C392" s="741"/>
      <c r="D392" s="728" t="str" cm="1">
        <f t="array" ref="D392">IFERROR(IF(INDEX(BaseSafra!E:E,MATCH(Safra!F$384,BaseSafra!E:E, 0)+ROW(A6))&lt;&gt;"",IF(INDEX(BaseSafra!E:E,MATCH(Safra!F$384,BaseSafra!E:E, 0)+ROW(A6))&lt;&gt;Safra!F$384,INDEX(BaseSafra!E:E,MATCH(Safra!F$384, BaseSafra!E:E, 0)+ROW(A6)),""),""),"")</f>
        <v>Preço médio (R$/sc)</v>
      </c>
      <c r="E392" s="729"/>
      <c r="F392" s="729"/>
      <c r="G392" s="729"/>
      <c r="H392" s="729"/>
      <c r="I392" s="730"/>
      <c r="J392" s="229"/>
      <c r="K392" s="229"/>
      <c r="L392" s="229"/>
      <c r="M392" s="231"/>
      <c r="N392" s="231"/>
      <c r="O392" s="231"/>
      <c r="P392" s="231"/>
      <c r="Q392" s="231"/>
      <c r="R392" s="231"/>
      <c r="S392" s="231"/>
      <c r="T392" s="231"/>
      <c r="U392" s="231"/>
      <c r="V392" s="231"/>
      <c r="W392" s="231"/>
      <c r="X392" s="231"/>
      <c r="Y392" s="657"/>
      <c r="Z392" s="658"/>
      <c r="AA392" s="658"/>
      <c r="AB392" s="658"/>
      <c r="AC392" s="658"/>
      <c r="AD392" s="659"/>
      <c r="AE392" s="61"/>
    </row>
    <row r="393" spans="2:31" s="3" customFormat="1" ht="18" customHeight="1" x14ac:dyDescent="0.3">
      <c r="B393" s="60"/>
      <c r="C393" s="741"/>
      <c r="D393" s="728" t="str" cm="1">
        <f t="array" ref="D393">IFERROR(IF(INDEX(BaseSafra!E:E,MATCH(Safra!F$384,BaseSafra!E:E, 0)+ROW(A7))&lt;&gt;"",IF(INDEX(BaseSafra!E:E,MATCH(Safra!F$384,BaseSafra!E:E, 0)+ROW(A7))&lt;&gt;Safra!F$384,INDEX(BaseSafra!E:E,MATCH(Safra!F$384, BaseSafra!E:E, 0)+ROW(A7)),""),""),"")</f>
        <v>Custo Médio de Produção (R$/sc)</v>
      </c>
      <c r="E393" s="729"/>
      <c r="F393" s="729"/>
      <c r="G393" s="729"/>
      <c r="H393" s="729"/>
      <c r="I393" s="730"/>
      <c r="J393" s="229"/>
      <c r="K393" s="229"/>
      <c r="L393" s="229"/>
      <c r="M393" s="231"/>
      <c r="N393" s="231"/>
      <c r="O393" s="231"/>
      <c r="P393" s="231"/>
      <c r="Q393" s="231"/>
      <c r="R393" s="231"/>
      <c r="S393" s="231"/>
      <c r="T393" s="231"/>
      <c r="U393" s="231"/>
      <c r="V393" s="231"/>
      <c r="W393" s="231"/>
      <c r="X393" s="231"/>
      <c r="Y393" s="657"/>
      <c r="Z393" s="658"/>
      <c r="AA393" s="658"/>
      <c r="AB393" s="658"/>
      <c r="AC393" s="658"/>
      <c r="AD393" s="659"/>
      <c r="AE393" s="61"/>
    </row>
    <row r="394" spans="2:31" s="3" customFormat="1" ht="18" customHeight="1" x14ac:dyDescent="0.3">
      <c r="B394" s="60"/>
      <c r="C394" s="741"/>
      <c r="D394" s="728" t="str" cm="1">
        <f t="array" ref="D394">IFERROR(IF(INDEX(BaseSafra!E:E,MATCH(Safra!F$384,BaseSafra!E:E, 0)+ROW(A8))&lt;&gt;"",IF(INDEX(BaseSafra!E:E,MATCH(Safra!F$384,BaseSafra!E:E, 0)+ROW(A8))&lt;&gt;Safra!F$384,INDEX(BaseSafra!E:E,MATCH(Safra!F$384, BaseSafra!E:E, 0)+ROW(A8)),""),""),"")</f>
        <v>Receita Total (R$)</v>
      </c>
      <c r="E394" s="729"/>
      <c r="F394" s="729"/>
      <c r="G394" s="729"/>
      <c r="H394" s="729"/>
      <c r="I394" s="730"/>
      <c r="J394" s="239">
        <f t="shared" ref="J394:X394" si="111">J391*J392</f>
        <v>0</v>
      </c>
      <c r="K394" s="239">
        <f t="shared" si="111"/>
        <v>0</v>
      </c>
      <c r="L394" s="239">
        <f t="shared" si="111"/>
        <v>0</v>
      </c>
      <c r="M394" s="239">
        <f t="shared" si="111"/>
        <v>0</v>
      </c>
      <c r="N394" s="239">
        <f t="shared" si="111"/>
        <v>0</v>
      </c>
      <c r="O394" s="239">
        <f t="shared" si="111"/>
        <v>0</v>
      </c>
      <c r="P394" s="239">
        <f t="shared" si="111"/>
        <v>0</v>
      </c>
      <c r="Q394" s="239">
        <f t="shared" si="111"/>
        <v>0</v>
      </c>
      <c r="R394" s="239">
        <f t="shared" si="111"/>
        <v>0</v>
      </c>
      <c r="S394" s="239">
        <f t="shared" si="111"/>
        <v>0</v>
      </c>
      <c r="T394" s="239">
        <f t="shared" si="111"/>
        <v>0</v>
      </c>
      <c r="U394" s="239">
        <f t="shared" si="111"/>
        <v>0</v>
      </c>
      <c r="V394" s="239">
        <f t="shared" si="111"/>
        <v>0</v>
      </c>
      <c r="W394" s="239">
        <f t="shared" si="111"/>
        <v>0</v>
      </c>
      <c r="X394" s="239">
        <f t="shared" si="111"/>
        <v>0</v>
      </c>
      <c r="Y394" s="657"/>
      <c r="Z394" s="658"/>
      <c r="AA394" s="658"/>
      <c r="AB394" s="658"/>
      <c r="AC394" s="658"/>
      <c r="AD394" s="659"/>
      <c r="AE394" s="61"/>
    </row>
    <row r="395" spans="2:31" s="3" customFormat="1" ht="18" customHeight="1" x14ac:dyDescent="0.3">
      <c r="B395" s="60"/>
      <c r="C395" s="741"/>
      <c r="D395" s="728" t="str" cm="1">
        <f t="array" ref="D395">IFERROR(IF(INDEX(BaseSafra!E:E,MATCH(Safra!F$384,BaseSafra!E:E, 0)+ROW(A9))&lt;&gt;"",IF(INDEX(BaseSafra!E:E,MATCH(Safra!F$384,BaseSafra!E:E, 0)+ROW(A9))&lt;&gt;Safra!F$384,INDEX(BaseSafra!E:E,MATCH(Safra!F$384, BaseSafra!E:E, 0)+ROW(A9)),""),""),"")</f>
        <v>Custo Total de Produção (R$)</v>
      </c>
      <c r="E395" s="729"/>
      <c r="F395" s="729"/>
      <c r="G395" s="729"/>
      <c r="H395" s="729"/>
      <c r="I395" s="730"/>
      <c r="J395" s="239">
        <f t="shared" ref="J395:X395" si="112">J393*J387</f>
        <v>0</v>
      </c>
      <c r="K395" s="239">
        <f t="shared" si="112"/>
        <v>0</v>
      </c>
      <c r="L395" s="239">
        <f t="shared" si="112"/>
        <v>0</v>
      </c>
      <c r="M395" s="239">
        <f t="shared" si="112"/>
        <v>0</v>
      </c>
      <c r="N395" s="239">
        <f t="shared" si="112"/>
        <v>0</v>
      </c>
      <c r="O395" s="239">
        <f t="shared" si="112"/>
        <v>0</v>
      </c>
      <c r="P395" s="239">
        <f t="shared" si="112"/>
        <v>0</v>
      </c>
      <c r="Q395" s="239">
        <f t="shared" si="112"/>
        <v>0</v>
      </c>
      <c r="R395" s="239">
        <f t="shared" si="112"/>
        <v>0</v>
      </c>
      <c r="S395" s="239">
        <f t="shared" si="112"/>
        <v>0</v>
      </c>
      <c r="T395" s="239">
        <f t="shared" si="112"/>
        <v>0</v>
      </c>
      <c r="U395" s="239">
        <f t="shared" si="112"/>
        <v>0</v>
      </c>
      <c r="V395" s="239">
        <f t="shared" si="112"/>
        <v>0</v>
      </c>
      <c r="W395" s="239">
        <f t="shared" si="112"/>
        <v>0</v>
      </c>
      <c r="X395" s="239">
        <f t="shared" si="112"/>
        <v>0</v>
      </c>
      <c r="Y395" s="657"/>
      <c r="Z395" s="658"/>
      <c r="AA395" s="658"/>
      <c r="AB395" s="658"/>
      <c r="AC395" s="658"/>
      <c r="AD395" s="659"/>
      <c r="AE395" s="61"/>
    </row>
    <row r="396" spans="2:31" s="3" customFormat="1" ht="18" customHeight="1" x14ac:dyDescent="0.3">
      <c r="B396" s="60"/>
      <c r="C396" s="741"/>
      <c r="D396" s="728" t="str" cm="1">
        <f t="array" ref="D396">IFERROR(IF(INDEX(BaseSafra!E:E,MATCH(Safra!F$384,BaseSafra!E:E, 0)+ROW(A10))&lt;&gt;"",IF(INDEX(BaseSafra!E:E,MATCH(Safra!F$384,BaseSafra!E:E, 0)+ROW(A10))&lt;&gt;Safra!F$384,INDEX(BaseSafra!E:E,MATCH(Safra!F$384, BaseSafra!E:E, 0)+ROW(A10)),""),""),"")</f>
        <v>RESULTADO BRUTO (R$)</v>
      </c>
      <c r="E396" s="729"/>
      <c r="F396" s="729"/>
      <c r="G396" s="729"/>
      <c r="H396" s="729"/>
      <c r="I396" s="730"/>
      <c r="J396" s="239">
        <f t="shared" ref="J396:X396" si="113">J394-J395</f>
        <v>0</v>
      </c>
      <c r="K396" s="239">
        <f t="shared" si="113"/>
        <v>0</v>
      </c>
      <c r="L396" s="239">
        <f t="shared" si="113"/>
        <v>0</v>
      </c>
      <c r="M396" s="239">
        <f t="shared" si="113"/>
        <v>0</v>
      </c>
      <c r="N396" s="239">
        <f t="shared" si="113"/>
        <v>0</v>
      </c>
      <c r="O396" s="239">
        <f t="shared" si="113"/>
        <v>0</v>
      </c>
      <c r="P396" s="239">
        <f t="shared" si="113"/>
        <v>0</v>
      </c>
      <c r="Q396" s="239">
        <f t="shared" si="113"/>
        <v>0</v>
      </c>
      <c r="R396" s="239">
        <f t="shared" si="113"/>
        <v>0</v>
      </c>
      <c r="S396" s="239">
        <f t="shared" si="113"/>
        <v>0</v>
      </c>
      <c r="T396" s="239">
        <f t="shared" si="113"/>
        <v>0</v>
      </c>
      <c r="U396" s="239">
        <f t="shared" si="113"/>
        <v>0</v>
      </c>
      <c r="V396" s="239">
        <f t="shared" si="113"/>
        <v>0</v>
      </c>
      <c r="W396" s="239">
        <f t="shared" si="113"/>
        <v>0</v>
      </c>
      <c r="X396" s="239">
        <f t="shared" si="113"/>
        <v>0</v>
      </c>
      <c r="Y396" s="657"/>
      <c r="Z396" s="658"/>
      <c r="AA396" s="658"/>
      <c r="AB396" s="658"/>
      <c r="AC396" s="658"/>
      <c r="AD396" s="659"/>
      <c r="AE396" s="61"/>
    </row>
    <row r="397" spans="2:31" s="3" customFormat="1" ht="18" customHeight="1" x14ac:dyDescent="0.3">
      <c r="B397" s="60"/>
      <c r="C397" s="741"/>
      <c r="D397" s="728" t="str" cm="1">
        <f t="array" ref="D397">IFERROR(IF(INDEX(BaseSafra!E:E,MATCH(Safra!F$384,BaseSafra!E:E, 0)+ROW(A11))&lt;&gt;"",IF(INDEX(BaseSafra!E:E,MATCH(Safra!F$384,BaseSafra!E:E, 0)+ROW(A11))&lt;&gt;Safra!F$384,INDEX(BaseSafra!E:E,MATCH(Safra!F$384, BaseSafra!E:E, 0)+ROW(A11)),""),""),"")</f>
        <v>MARGEM BRUTA (%)</v>
      </c>
      <c r="E397" s="729"/>
      <c r="F397" s="729"/>
      <c r="G397" s="729"/>
      <c r="H397" s="729"/>
      <c r="I397" s="730"/>
      <c r="J397" s="239">
        <f t="shared" ref="J397:X397" si="114">IFERROR(J396/J394,0)</f>
        <v>0</v>
      </c>
      <c r="K397" s="239">
        <f t="shared" si="114"/>
        <v>0</v>
      </c>
      <c r="L397" s="239">
        <f t="shared" si="114"/>
        <v>0</v>
      </c>
      <c r="M397" s="239">
        <f t="shared" si="114"/>
        <v>0</v>
      </c>
      <c r="N397" s="239">
        <f t="shared" si="114"/>
        <v>0</v>
      </c>
      <c r="O397" s="239">
        <f t="shared" si="114"/>
        <v>0</v>
      </c>
      <c r="P397" s="239">
        <f t="shared" si="114"/>
        <v>0</v>
      </c>
      <c r="Q397" s="239">
        <f t="shared" si="114"/>
        <v>0</v>
      </c>
      <c r="R397" s="239">
        <f t="shared" si="114"/>
        <v>0</v>
      </c>
      <c r="S397" s="239">
        <f t="shared" si="114"/>
        <v>0</v>
      </c>
      <c r="T397" s="239">
        <f t="shared" si="114"/>
        <v>0</v>
      </c>
      <c r="U397" s="239">
        <f t="shared" si="114"/>
        <v>0</v>
      </c>
      <c r="V397" s="239">
        <f t="shared" si="114"/>
        <v>0</v>
      </c>
      <c r="W397" s="239">
        <f t="shared" si="114"/>
        <v>0</v>
      </c>
      <c r="X397" s="239">
        <f t="shared" si="114"/>
        <v>0</v>
      </c>
      <c r="Y397" s="657"/>
      <c r="Z397" s="658"/>
      <c r="AA397" s="658"/>
      <c r="AB397" s="658"/>
      <c r="AC397" s="658"/>
      <c r="AD397" s="659"/>
      <c r="AE397" s="61"/>
    </row>
    <row r="398" spans="2:31" s="3" customFormat="1" ht="18" customHeight="1" x14ac:dyDescent="0.3">
      <c r="B398" s="60"/>
      <c r="C398" s="741"/>
      <c r="D398" s="728" t="str" cm="1">
        <f t="array" ref="D398">IFERROR(IF(INDEX(BaseSafra!E:E,MATCH(Safra!F$384,BaseSafra!E:E, 0)+ROW(A12))&lt;&gt;"",IF(INDEX(BaseSafra!E:E,MATCH(Safra!F$384,BaseSafra!E:E, 0)+ROW(A12))&lt;&gt;Safra!F$384,INDEX(BaseSafra!E:E,MATCH(Safra!F$384, BaseSafra!E:E, 0)+ROW(A12)),""),""),"")</f>
        <v/>
      </c>
      <c r="E398" s="729"/>
      <c r="F398" s="729"/>
      <c r="G398" s="729"/>
      <c r="H398" s="729"/>
      <c r="I398" s="730"/>
      <c r="J398" s="229"/>
      <c r="K398" s="229"/>
      <c r="L398" s="229"/>
      <c r="M398" s="279"/>
      <c r="N398" s="279"/>
      <c r="O398" s="279"/>
      <c r="P398" s="279"/>
      <c r="Q398" s="279"/>
      <c r="R398" s="279"/>
      <c r="S398" s="279"/>
      <c r="T398" s="279"/>
      <c r="U398" s="279"/>
      <c r="V398" s="279"/>
      <c r="W398" s="279"/>
      <c r="X398" s="279"/>
      <c r="Y398" s="657"/>
      <c r="Z398" s="658"/>
      <c r="AA398" s="658"/>
      <c r="AB398" s="658"/>
      <c r="AC398" s="658"/>
      <c r="AD398" s="659"/>
      <c r="AE398" s="61"/>
    </row>
    <row r="399" spans="2:31" s="3" customFormat="1" ht="18" customHeight="1" x14ac:dyDescent="0.3">
      <c r="B399" s="60"/>
      <c r="C399" s="741"/>
      <c r="D399" s="728" t="str" cm="1">
        <f t="array" ref="D399">IFERROR(IF(INDEX(BaseSafra!E:E,MATCH(Safra!F$384,BaseSafra!E:E, 0)+ROW(A13))&lt;&gt;"",IF(INDEX(BaseSafra!E:E,MATCH(Safra!F$384,BaseSafra!E:E, 0)+ROW(A13))&lt;&gt;Safra!F$384,INDEX(BaseSafra!E:E,MATCH(Safra!F$384, BaseSafra!E:E, 0)+ROW(A13)),""),""),"")</f>
        <v/>
      </c>
      <c r="E399" s="729"/>
      <c r="F399" s="729"/>
      <c r="G399" s="729"/>
      <c r="H399" s="729"/>
      <c r="I399" s="730"/>
      <c r="J399" s="229"/>
      <c r="K399" s="229"/>
      <c r="L399" s="229"/>
      <c r="M399" s="279"/>
      <c r="N399" s="279"/>
      <c r="O399" s="279"/>
      <c r="P399" s="279"/>
      <c r="Q399" s="279"/>
      <c r="R399" s="279"/>
      <c r="S399" s="279"/>
      <c r="T399" s="279"/>
      <c r="U399" s="279"/>
      <c r="V399" s="279"/>
      <c r="W399" s="279"/>
      <c r="X399" s="279"/>
      <c r="Y399" s="657"/>
      <c r="Z399" s="658"/>
      <c r="AA399" s="658"/>
      <c r="AB399" s="658"/>
      <c r="AC399" s="658"/>
      <c r="AD399" s="659"/>
      <c r="AE399" s="61"/>
    </row>
    <row r="400" spans="2:31" s="3" customFormat="1" ht="18" customHeight="1" x14ac:dyDescent="0.3">
      <c r="B400" s="60"/>
      <c r="C400" s="741"/>
      <c r="D400" s="728" t="str" cm="1">
        <f t="array" ref="D400">IFERROR(IF(INDEX(BaseSafra!E:E,MATCH(Safra!F$384,BaseSafra!E:E, 0)+ROW(A14))&lt;&gt;"",IF(INDEX(BaseSafra!E:E,MATCH(Safra!F$384,BaseSafra!E:E, 0)+ROW(A14))&lt;&gt;Safra!F$384,INDEX(BaseSafra!E:E,MATCH(Safra!F$384, BaseSafra!E:E, 0)+ROW(A14)),""),""),"")</f>
        <v/>
      </c>
      <c r="E400" s="729"/>
      <c r="F400" s="729"/>
      <c r="G400" s="729"/>
      <c r="H400" s="729"/>
      <c r="I400" s="730"/>
      <c r="J400" s="229"/>
      <c r="K400" s="229"/>
      <c r="L400" s="229"/>
      <c r="M400" s="279"/>
      <c r="N400" s="279"/>
      <c r="O400" s="279"/>
      <c r="P400" s="279"/>
      <c r="Q400" s="279"/>
      <c r="R400" s="279"/>
      <c r="S400" s="279"/>
      <c r="T400" s="279"/>
      <c r="U400" s="279"/>
      <c r="V400" s="279"/>
      <c r="W400" s="279"/>
      <c r="X400" s="279"/>
      <c r="Y400" s="657"/>
      <c r="Z400" s="658"/>
      <c r="AA400" s="658"/>
      <c r="AB400" s="658"/>
      <c r="AC400" s="658"/>
      <c r="AD400" s="659"/>
      <c r="AE400" s="61"/>
    </row>
    <row r="401" spans="2:31" s="3" customFormat="1" ht="18" customHeight="1" x14ac:dyDescent="0.3">
      <c r="B401" s="60"/>
      <c r="C401" s="741"/>
      <c r="D401" s="728" t="str" cm="1">
        <f t="array" ref="D401">IFERROR(IF(INDEX(BaseSafra!E:E,MATCH(Safra!F$384,BaseSafra!E:E, 0)+ROW(A15))&lt;&gt;"",IF(INDEX(BaseSafra!E:E,MATCH(Safra!F$384,BaseSafra!E:E, 0)+ROW(A15))&lt;&gt;Safra!F$384,INDEX(BaseSafra!E:E,MATCH(Safra!F$384, BaseSafra!E:E, 0)+ROW(A15)),""),""),"")</f>
        <v/>
      </c>
      <c r="E401" s="729"/>
      <c r="F401" s="729"/>
      <c r="G401" s="729"/>
      <c r="H401" s="729"/>
      <c r="I401" s="730"/>
      <c r="J401" s="229"/>
      <c r="K401" s="229"/>
      <c r="L401" s="229"/>
      <c r="M401" s="279"/>
      <c r="N401" s="279"/>
      <c r="O401" s="279"/>
      <c r="P401" s="279"/>
      <c r="Q401" s="279"/>
      <c r="R401" s="279"/>
      <c r="S401" s="279"/>
      <c r="T401" s="279"/>
      <c r="U401" s="279"/>
      <c r="V401" s="279"/>
      <c r="W401" s="279"/>
      <c r="X401" s="279"/>
      <c r="Y401" s="657"/>
      <c r="Z401" s="658"/>
      <c r="AA401" s="658"/>
      <c r="AB401" s="658"/>
      <c r="AC401" s="658"/>
      <c r="AD401" s="659"/>
      <c r="AE401" s="61"/>
    </row>
    <row r="402" spans="2:31" s="3" customFormat="1" ht="18" customHeight="1" x14ac:dyDescent="0.3">
      <c r="B402" s="60"/>
      <c r="C402" s="741"/>
      <c r="D402" s="728" t="str" cm="1">
        <f t="array" ref="D402">IFERROR(IF(INDEX(BaseSafra!E:E,MATCH(Safra!F$384,BaseSafra!E:E, 0)+ROW(A16))&lt;&gt;"",IF(INDEX(BaseSafra!E:E,MATCH(Safra!F$384,BaseSafra!E:E, 0)+ROW(A16))&lt;&gt;Safra!F$384,INDEX(BaseSafra!E:E,MATCH(Safra!F$384, BaseSafra!E:E, 0)+ROW(A16)),""),""),"")</f>
        <v/>
      </c>
      <c r="E402" s="729"/>
      <c r="F402" s="729"/>
      <c r="G402" s="729"/>
      <c r="H402" s="729"/>
      <c r="I402" s="730"/>
      <c r="J402" s="229"/>
      <c r="K402" s="229"/>
      <c r="L402" s="229"/>
      <c r="M402" s="279"/>
      <c r="N402" s="279"/>
      <c r="O402" s="279"/>
      <c r="P402" s="279"/>
      <c r="Q402" s="279"/>
      <c r="R402" s="279"/>
      <c r="S402" s="279"/>
      <c r="T402" s="279"/>
      <c r="U402" s="279"/>
      <c r="V402" s="279"/>
      <c r="W402" s="279"/>
      <c r="X402" s="279"/>
      <c r="Y402" s="657"/>
      <c r="Z402" s="658"/>
      <c r="AA402" s="658"/>
      <c r="AB402" s="658"/>
      <c r="AC402" s="658"/>
      <c r="AD402" s="659"/>
      <c r="AE402" s="61"/>
    </row>
    <row r="403" spans="2:31" s="3" customFormat="1" ht="18" customHeight="1" x14ac:dyDescent="0.3">
      <c r="B403" s="60"/>
      <c r="C403" s="741"/>
      <c r="D403" s="728" t="str" cm="1">
        <f t="array" ref="D403">IFERROR(IF(INDEX(BaseSafra!E:E,MATCH(Safra!F$384,BaseSafra!E:E, 0)+ROW(A17))&lt;&gt;"",IF(INDEX(BaseSafra!E:E,MATCH(Safra!F$384,BaseSafra!E:E, 0)+ROW(A17))&lt;&gt;Safra!F$384,INDEX(BaseSafra!E:E,MATCH(Safra!F$384, BaseSafra!E:E, 0)+ROW(A17)),""),""),"")</f>
        <v/>
      </c>
      <c r="E403" s="729"/>
      <c r="F403" s="729"/>
      <c r="G403" s="729"/>
      <c r="H403" s="729"/>
      <c r="I403" s="730"/>
      <c r="J403" s="229"/>
      <c r="K403" s="229"/>
      <c r="L403" s="229"/>
      <c r="M403" s="280"/>
      <c r="N403" s="280"/>
      <c r="O403" s="280"/>
      <c r="P403" s="280"/>
      <c r="Q403" s="280"/>
      <c r="R403" s="280"/>
      <c r="S403" s="280"/>
      <c r="T403" s="280"/>
      <c r="U403" s="280"/>
      <c r="V403" s="280"/>
      <c r="W403" s="280"/>
      <c r="X403" s="280"/>
      <c r="Y403" s="657"/>
      <c r="Z403" s="658"/>
      <c r="AA403" s="658"/>
      <c r="AB403" s="658"/>
      <c r="AC403" s="658"/>
      <c r="AD403" s="659"/>
      <c r="AE403" s="61"/>
    </row>
    <row r="404" spans="2:31" s="3" customFormat="1" ht="18" customHeight="1" x14ac:dyDescent="0.3">
      <c r="B404" s="60"/>
      <c r="C404" s="741"/>
      <c r="D404" s="728" t="str" cm="1">
        <f t="array" ref="D404">IFERROR(IF(INDEX(BaseSafra!E:E,MATCH(Safra!F$384,BaseSafra!E:E, 0)+ROW(A18))&lt;&gt;"",IF(INDEX(BaseSafra!E:E,MATCH(Safra!F$384,BaseSafra!E:E, 0)+ROW(A18))&lt;&gt;Safra!F$384,INDEX(BaseSafra!E:E,MATCH(Safra!F$384, BaseSafra!E:E, 0)+ROW(A18)),""),""),"")</f>
        <v/>
      </c>
      <c r="E404" s="729"/>
      <c r="F404" s="729"/>
      <c r="G404" s="729"/>
      <c r="H404" s="729"/>
      <c r="I404" s="730"/>
      <c r="J404" s="229"/>
      <c r="K404" s="229"/>
      <c r="L404" s="229"/>
      <c r="M404" s="280"/>
      <c r="N404" s="280"/>
      <c r="O404" s="280"/>
      <c r="P404" s="280"/>
      <c r="Q404" s="280"/>
      <c r="R404" s="280"/>
      <c r="S404" s="280"/>
      <c r="T404" s="280"/>
      <c r="U404" s="280"/>
      <c r="V404" s="280"/>
      <c r="W404" s="280"/>
      <c r="X404" s="280"/>
      <c r="Y404" s="657"/>
      <c r="Z404" s="658"/>
      <c r="AA404" s="658"/>
      <c r="AB404" s="658"/>
      <c r="AC404" s="658"/>
      <c r="AD404" s="659"/>
      <c r="AE404" s="61"/>
    </row>
    <row r="405" spans="2:31" s="3" customFormat="1" ht="18" customHeight="1" x14ac:dyDescent="0.3">
      <c r="B405" s="60"/>
      <c r="C405" s="741"/>
      <c r="D405" s="728" t="str" cm="1">
        <f t="array" ref="D405">IFERROR(IF(INDEX(BaseSafra!E:E,MATCH(Safra!F$384,BaseSafra!E:E, 0)+ROW(A19))&lt;&gt;"",IF(INDEX(BaseSafra!E:E,MATCH(Safra!F$384,BaseSafra!E:E, 0)+ROW(A19))&lt;&gt;Safra!F$384,INDEX(BaseSafra!E:E,MATCH(Safra!F$384, BaseSafra!E:E, 0)+ROW(A19)),""),""),"")</f>
        <v/>
      </c>
      <c r="E405" s="729"/>
      <c r="F405" s="729"/>
      <c r="G405" s="729"/>
      <c r="H405" s="729"/>
      <c r="I405" s="730"/>
      <c r="J405" s="229"/>
      <c r="K405" s="229"/>
      <c r="L405" s="229"/>
      <c r="M405" s="280"/>
      <c r="N405" s="280"/>
      <c r="O405" s="280"/>
      <c r="P405" s="280"/>
      <c r="Q405" s="280"/>
      <c r="R405" s="280"/>
      <c r="S405" s="280"/>
      <c r="T405" s="280"/>
      <c r="U405" s="280"/>
      <c r="V405" s="280"/>
      <c r="W405" s="280"/>
      <c r="X405" s="280"/>
      <c r="Y405" s="657"/>
      <c r="Z405" s="658"/>
      <c r="AA405" s="658"/>
      <c r="AB405" s="658"/>
      <c r="AC405" s="658"/>
      <c r="AD405" s="659"/>
      <c r="AE405" s="61"/>
    </row>
    <row r="406" spans="2:31" s="3" customFormat="1" ht="18" customHeight="1" x14ac:dyDescent="0.3">
      <c r="B406" s="60"/>
      <c r="C406" s="741"/>
      <c r="D406" s="728" t="str" cm="1">
        <f t="array" ref="D406">IFERROR(IF(INDEX(BaseSafra!E:E,MATCH(Safra!F$384,BaseSafra!E:E, 0)+ROW(A20))&lt;&gt;"",IF(INDEX(BaseSafra!E:E,MATCH(Safra!F$384,BaseSafra!E:E, 0)+ROW(A20))&lt;&gt;Safra!F$384,INDEX(BaseSafra!E:E,MATCH(Safra!F$384, BaseSafra!E:E, 0)+ROW(A20)),""),""),"")</f>
        <v/>
      </c>
      <c r="E406" s="729"/>
      <c r="F406" s="729"/>
      <c r="G406" s="729"/>
      <c r="H406" s="729"/>
      <c r="I406" s="730"/>
      <c r="J406" s="229"/>
      <c r="K406" s="229"/>
      <c r="L406" s="229"/>
      <c r="M406" s="280"/>
      <c r="N406" s="280"/>
      <c r="O406" s="280"/>
      <c r="P406" s="280"/>
      <c r="Q406" s="280"/>
      <c r="R406" s="280"/>
      <c r="S406" s="280"/>
      <c r="T406" s="280"/>
      <c r="U406" s="280"/>
      <c r="V406" s="280"/>
      <c r="W406" s="280"/>
      <c r="X406" s="280"/>
      <c r="Y406" s="657"/>
      <c r="Z406" s="658"/>
      <c r="AA406" s="658"/>
      <c r="AB406" s="658"/>
      <c r="AC406" s="658"/>
      <c r="AD406" s="659"/>
      <c r="AE406" s="61"/>
    </row>
    <row r="407" spans="2:31" s="3" customFormat="1" ht="18" customHeight="1" x14ac:dyDescent="0.3">
      <c r="B407" s="60"/>
      <c r="C407" s="742"/>
      <c r="D407" s="728" t="str" cm="1">
        <f t="array" ref="D407">IFERROR(IF(INDEX(BaseSafra!E:E,MATCH(Safra!F$384,BaseSafra!E:E, 0)+ROW(A21))&lt;&gt;"",IF(INDEX(BaseSafra!E:E,MATCH(Safra!F$384,BaseSafra!E:E, 0)+ROW(A21))&lt;&gt;Safra!F$384,INDEX(BaseSafra!E:E,MATCH(Safra!F$384, BaseSafra!E:E, 0)+ROW(A21)),""),""),"")</f>
        <v/>
      </c>
      <c r="E407" s="729"/>
      <c r="F407" s="729"/>
      <c r="G407" s="729"/>
      <c r="H407" s="729"/>
      <c r="I407" s="730"/>
      <c r="J407" s="240"/>
      <c r="K407" s="240"/>
      <c r="L407" s="240"/>
      <c r="M407" s="281"/>
      <c r="N407" s="281"/>
      <c r="O407" s="281"/>
      <c r="P407" s="281"/>
      <c r="Q407" s="281"/>
      <c r="R407" s="281"/>
      <c r="S407" s="281"/>
      <c r="T407" s="281"/>
      <c r="U407" s="281"/>
      <c r="V407" s="281"/>
      <c r="W407" s="281"/>
      <c r="X407" s="281"/>
      <c r="Y407" s="660"/>
      <c r="Z407" s="661"/>
      <c r="AA407" s="661"/>
      <c r="AB407" s="661"/>
      <c r="AC407" s="661"/>
      <c r="AD407" s="662"/>
      <c r="AE407" s="61"/>
    </row>
    <row r="408" spans="2:31" ht="18" customHeight="1" x14ac:dyDescent="0.3">
      <c r="B408" s="22"/>
      <c r="D408" s="31"/>
      <c r="E408" s="31"/>
      <c r="F408" s="31"/>
      <c r="G408" s="31"/>
      <c r="H408" s="31"/>
      <c r="I408" s="31"/>
      <c r="J408" s="31"/>
      <c r="K408" s="31"/>
      <c r="L408" s="31"/>
      <c r="M408" s="31"/>
      <c r="N408" s="31"/>
      <c r="O408" s="31"/>
      <c r="P408" s="31"/>
      <c r="Q408" s="31"/>
      <c r="R408" s="31"/>
      <c r="S408" s="31"/>
      <c r="T408" s="31"/>
      <c r="U408" s="31"/>
      <c r="V408" s="31"/>
      <c r="W408" s="31"/>
      <c r="X408" s="31"/>
      <c r="Y408" s="31"/>
      <c r="Z408" s="31"/>
      <c r="AA408" s="31"/>
      <c r="AB408" s="31"/>
      <c r="AC408" s="31"/>
      <c r="AD408" s="31"/>
      <c r="AE408" s="21"/>
    </row>
    <row r="409" spans="2:31" s="3" customFormat="1" ht="19.8" customHeight="1" x14ac:dyDescent="0.3">
      <c r="B409" s="60"/>
      <c r="C409" s="740">
        <v>16</v>
      </c>
      <c r="D409" s="743" t="s">
        <v>48</v>
      </c>
      <c r="E409" s="664"/>
      <c r="F409" s="743" t="s">
        <v>45</v>
      </c>
      <c r="G409" s="743"/>
      <c r="H409" s="743"/>
      <c r="I409" s="277"/>
      <c r="J409" s="744" t="s">
        <v>286</v>
      </c>
      <c r="K409" s="745"/>
      <c r="L409" s="745"/>
      <c r="M409" s="745"/>
      <c r="N409" s="745"/>
      <c r="O409" s="745"/>
      <c r="P409" s="745"/>
      <c r="Q409" s="745"/>
      <c r="R409" s="745"/>
      <c r="S409" s="745"/>
      <c r="T409" s="745"/>
      <c r="U409" s="745"/>
      <c r="V409" s="745"/>
      <c r="W409" s="745"/>
      <c r="X409" s="746"/>
      <c r="Y409" s="744" t="s">
        <v>47</v>
      </c>
      <c r="Z409" s="745"/>
      <c r="AA409" s="745"/>
      <c r="AB409" s="745"/>
      <c r="AC409" s="745"/>
      <c r="AD409" s="746"/>
      <c r="AE409" s="61"/>
    </row>
    <row r="410" spans="2:31" s="3" customFormat="1" ht="19.8" customHeight="1" x14ac:dyDescent="0.3">
      <c r="B410" s="60"/>
      <c r="C410" s="741"/>
      <c r="D410" s="666"/>
      <c r="E410" s="667"/>
      <c r="F410" s="743"/>
      <c r="G410" s="743"/>
      <c r="H410" s="743"/>
      <c r="I410" s="278"/>
      <c r="J410" s="747" t="str">
        <f>IF(MONTH($D$15)&gt;=10,(YEAR($D$15)-2)&amp;"/"&amp;(YEAR($D$15)-1),(YEAR($D$15)-3)&amp;"/"&amp;(YEAR($D$15)-2))</f>
        <v>2022/2023</v>
      </c>
      <c r="K410" s="747"/>
      <c r="L410" s="747"/>
      <c r="M410" s="747" t="str">
        <f>IF(MONTH($D$15)&gt;=10,(YEAR($D$15)-1)&amp;"/"&amp;YEAR($D$15),(YEAR($D$15)-2)&amp;"/"&amp;(YEAR($D$15)-1))</f>
        <v>2023/2024</v>
      </c>
      <c r="N410" s="747"/>
      <c r="O410" s="747"/>
      <c r="P410" s="747" t="str">
        <f>IF(MONTH($D$15)&gt;=10,YEAR($D$15)&amp;"/"&amp;YEAR($D$15)+1,YEAR($D$15)-1&amp;"/"&amp;YEAR($D$15))</f>
        <v>2024/2025</v>
      </c>
      <c r="Q410" s="747"/>
      <c r="R410" s="747"/>
      <c r="S410" s="747" t="str">
        <f>IF(MONTH($D$15)&gt;=10,(YEAR($D$15)+1)&amp;"/"&amp;(YEAR($D$15)+2),YEAR($D$15)&amp;"/"&amp;(YEAR($D$15)+1))</f>
        <v>2025/2026</v>
      </c>
      <c r="T410" s="747"/>
      <c r="U410" s="747"/>
      <c r="V410" s="747" t="str">
        <f>IF(MONTH($D$15)&gt;=10,(YEAR($D$15)+2)&amp;"/"&amp;(YEAR($D$15)+3),(YEAR($D$15)+1)&amp;"/"&amp;(YEAR($D$15)+2))</f>
        <v>2026/2027</v>
      </c>
      <c r="W410" s="747"/>
      <c r="X410" s="747"/>
      <c r="Y410" s="117"/>
      <c r="Z410" s="115"/>
      <c r="AA410" s="115"/>
      <c r="AB410" s="115"/>
      <c r="AC410" s="115"/>
      <c r="AD410" s="116"/>
      <c r="AE410" s="61"/>
    </row>
    <row r="411" spans="2:31" s="3" customFormat="1" ht="18" customHeight="1" x14ac:dyDescent="0.3">
      <c r="B411" s="60"/>
      <c r="C411" s="741"/>
      <c r="D411" s="748" t="s">
        <v>30</v>
      </c>
      <c r="E411" s="749"/>
      <c r="F411" s="749"/>
      <c r="G411" s="749"/>
      <c r="H411" s="749"/>
      <c r="I411" s="750"/>
      <c r="J411" s="32" t="s">
        <v>287</v>
      </c>
      <c r="K411" s="110" t="s">
        <v>288</v>
      </c>
      <c r="L411" s="35" t="s">
        <v>289</v>
      </c>
      <c r="M411" s="32" t="s">
        <v>287</v>
      </c>
      <c r="N411" s="110" t="s">
        <v>288</v>
      </c>
      <c r="O411" s="35" t="s">
        <v>289</v>
      </c>
      <c r="P411" s="32" t="s">
        <v>287</v>
      </c>
      <c r="Q411" s="110" t="s">
        <v>288</v>
      </c>
      <c r="R411" s="35" t="s">
        <v>289</v>
      </c>
      <c r="S411" s="32" t="s">
        <v>287</v>
      </c>
      <c r="T411" s="110" t="s">
        <v>288</v>
      </c>
      <c r="U411" s="35" t="s">
        <v>289</v>
      </c>
      <c r="V411" s="32" t="s">
        <v>287</v>
      </c>
      <c r="W411" s="110" t="s">
        <v>288</v>
      </c>
      <c r="X411" s="35" t="s">
        <v>289</v>
      </c>
      <c r="Y411" s="657"/>
      <c r="Z411" s="658"/>
      <c r="AA411" s="658"/>
      <c r="AB411" s="658"/>
      <c r="AC411" s="658"/>
      <c r="AD411" s="659"/>
      <c r="AE411" s="61"/>
    </row>
    <row r="412" spans="2:31" s="3" customFormat="1" ht="18" customHeight="1" x14ac:dyDescent="0.3">
      <c r="B412" s="60"/>
      <c r="C412" s="741"/>
      <c r="D412" s="728" t="str" cm="1">
        <f t="array" ref="D412">IFERROR(IF(INDEX(BaseSafra!E:E,MATCH(Safra!F$409,BaseSafra!E:E, 0)+ROW(A1))&lt;&gt;"",IF(INDEX(BaseSafra!E:E,MATCH(Safra!F$409,BaseSafra!E:E, 0)+ROW(A1))&lt;&gt;Safra!F$409,INDEX(BaseSafra!E:E,MATCH(Safra!F$409, BaseSafra!E:E, 0)+ROW(A1)),""),""),"")</f>
        <v>Área Plantada (ha)</v>
      </c>
      <c r="E412" s="729"/>
      <c r="F412" s="729"/>
      <c r="G412" s="729"/>
      <c r="H412" s="729"/>
      <c r="I412" s="730"/>
      <c r="J412" s="220">
        <f t="shared" ref="J412:X412" si="115">SUM(J413:J414)</f>
        <v>0</v>
      </c>
      <c r="K412" s="220">
        <f t="shared" si="115"/>
        <v>0</v>
      </c>
      <c r="L412" s="220">
        <f t="shared" si="115"/>
        <v>0</v>
      </c>
      <c r="M412" s="220">
        <f t="shared" si="115"/>
        <v>0</v>
      </c>
      <c r="N412" s="220">
        <f t="shared" si="115"/>
        <v>0</v>
      </c>
      <c r="O412" s="220">
        <f t="shared" si="115"/>
        <v>0</v>
      </c>
      <c r="P412" s="220">
        <f t="shared" si="115"/>
        <v>0</v>
      </c>
      <c r="Q412" s="220">
        <f t="shared" si="115"/>
        <v>0</v>
      </c>
      <c r="R412" s="220">
        <f t="shared" si="115"/>
        <v>0</v>
      </c>
      <c r="S412" s="220">
        <f t="shared" si="115"/>
        <v>0</v>
      </c>
      <c r="T412" s="220">
        <f t="shared" si="115"/>
        <v>0</v>
      </c>
      <c r="U412" s="220">
        <f t="shared" si="115"/>
        <v>0</v>
      </c>
      <c r="V412" s="220">
        <f t="shared" si="115"/>
        <v>0</v>
      </c>
      <c r="W412" s="220">
        <f t="shared" si="115"/>
        <v>0</v>
      </c>
      <c r="X412" s="220">
        <f t="shared" si="115"/>
        <v>0</v>
      </c>
      <c r="Y412" s="657"/>
      <c r="Z412" s="658"/>
      <c r="AA412" s="658"/>
      <c r="AB412" s="658"/>
      <c r="AC412" s="658"/>
      <c r="AD412" s="659"/>
      <c r="AE412" s="61"/>
    </row>
    <row r="413" spans="2:31" s="3" customFormat="1" ht="18" customHeight="1" x14ac:dyDescent="0.3">
      <c r="B413" s="60"/>
      <c r="C413" s="741"/>
      <c r="D413" s="728" t="str" cm="1">
        <f t="array" ref="D413">IFERROR(IF(INDEX(BaseSafra!E:E,MATCH(Safra!F$409,BaseSafra!E:E, 0)+ROW(A2))&lt;&gt;"",IF(INDEX(BaseSafra!E:E,MATCH(Safra!F$409,BaseSafra!E:E, 0)+ROW(A2))&lt;&gt;Safra!F$409,INDEX(BaseSafra!E:E,MATCH(Safra!F$409, BaseSafra!E:E, 0)+ROW(A2)),""),""),"")</f>
        <v>Própria (ha)</v>
      </c>
      <c r="E413" s="729"/>
      <c r="F413" s="729"/>
      <c r="G413" s="729"/>
      <c r="H413" s="729"/>
      <c r="I413" s="730"/>
      <c r="J413" s="229"/>
      <c r="K413" s="229"/>
      <c r="L413" s="229"/>
      <c r="M413" s="229"/>
      <c r="N413" s="229"/>
      <c r="O413" s="229"/>
      <c r="P413" s="229"/>
      <c r="Q413" s="229"/>
      <c r="R413" s="229"/>
      <c r="S413" s="229"/>
      <c r="T413" s="229"/>
      <c r="U413" s="229"/>
      <c r="V413" s="229"/>
      <c r="W413" s="229"/>
      <c r="X413" s="229"/>
      <c r="Y413" s="657"/>
      <c r="Z413" s="658"/>
      <c r="AA413" s="658"/>
      <c r="AB413" s="658"/>
      <c r="AC413" s="658"/>
      <c r="AD413" s="659"/>
      <c r="AE413" s="61"/>
    </row>
    <row r="414" spans="2:31" s="3" customFormat="1" ht="18" customHeight="1" x14ac:dyDescent="0.3">
      <c r="B414" s="60"/>
      <c r="C414" s="741"/>
      <c r="D414" s="728" t="str" cm="1">
        <f t="array" ref="D414">IFERROR(IF(INDEX(BaseSafra!E:E,MATCH(Safra!F$409,BaseSafra!E:E, 0)+ROW(A3))&lt;&gt;"",IF(INDEX(BaseSafra!E:E,MATCH(Safra!F$409,BaseSafra!E:E, 0)+ROW(A3))&lt;&gt;Safra!F$409,INDEX(BaseSafra!E:E,MATCH(Safra!F$409, BaseSafra!E:E, 0)+ROW(A3)),""),""),"")</f>
        <v>Arrendada (ha)</v>
      </c>
      <c r="E414" s="729"/>
      <c r="F414" s="729"/>
      <c r="G414" s="729"/>
      <c r="H414" s="729"/>
      <c r="I414" s="730"/>
      <c r="J414" s="229"/>
      <c r="K414" s="229"/>
      <c r="L414" s="229"/>
      <c r="M414" s="229"/>
      <c r="N414" s="229"/>
      <c r="O414" s="229"/>
      <c r="P414" s="229"/>
      <c r="Q414" s="229"/>
      <c r="R414" s="229"/>
      <c r="S414" s="229"/>
      <c r="T414" s="229"/>
      <c r="U414" s="229"/>
      <c r="V414" s="229"/>
      <c r="W414" s="229"/>
      <c r="X414" s="229"/>
      <c r="Y414" s="657"/>
      <c r="Z414" s="658"/>
      <c r="AA414" s="658"/>
      <c r="AB414" s="658"/>
      <c r="AC414" s="658"/>
      <c r="AD414" s="659"/>
      <c r="AE414" s="61"/>
    </row>
    <row r="415" spans="2:31" s="3" customFormat="1" ht="18" customHeight="1" x14ac:dyDescent="0.3">
      <c r="B415" s="60"/>
      <c r="C415" s="741"/>
      <c r="D415" s="728" t="str" cm="1">
        <f t="array" ref="D415">IFERROR(IF(INDEX(BaseSafra!E:E,MATCH(Safra!F$409,BaseSafra!E:E, 0)+ROW(A4))&lt;&gt;"",IF(INDEX(BaseSafra!E:E,MATCH(Safra!F$409,BaseSafra!E:E, 0)+ROW(A4))&lt;&gt;Safra!F$409,INDEX(BaseSafra!E:E,MATCH(Safra!F$409, BaseSafra!E:E, 0)+ROW(A4)),""),""),"")</f>
        <v>Rendimento (sc/ha)</v>
      </c>
      <c r="E415" s="729"/>
      <c r="F415" s="729"/>
      <c r="G415" s="729"/>
      <c r="H415" s="729"/>
      <c r="I415" s="730"/>
      <c r="J415" s="229"/>
      <c r="K415" s="229"/>
      <c r="L415" s="229"/>
      <c r="M415" s="229"/>
      <c r="N415" s="229"/>
      <c r="O415" s="229"/>
      <c r="P415" s="229"/>
      <c r="Q415" s="229"/>
      <c r="R415" s="229"/>
      <c r="S415" s="229"/>
      <c r="T415" s="229"/>
      <c r="U415" s="229"/>
      <c r="V415" s="229"/>
      <c r="W415" s="229"/>
      <c r="X415" s="229"/>
      <c r="Y415" s="657"/>
      <c r="Z415" s="658"/>
      <c r="AA415" s="658"/>
      <c r="AB415" s="658"/>
      <c r="AC415" s="658"/>
      <c r="AD415" s="659"/>
      <c r="AE415" s="61"/>
    </row>
    <row r="416" spans="2:31" s="3" customFormat="1" ht="18" customHeight="1" x14ac:dyDescent="0.3">
      <c r="B416" s="60"/>
      <c r="C416" s="741"/>
      <c r="D416" s="728" t="str" cm="1">
        <f t="array" ref="D416">IFERROR(IF(INDEX(BaseSafra!E:E,MATCH(Safra!F$409,BaseSafra!E:E, 0)+ROW(A5))&lt;&gt;"",IF(INDEX(BaseSafra!E:E,MATCH(Safra!F$409,BaseSafra!E:E, 0)+ROW(A5))&lt;&gt;Safra!F$409,INDEX(BaseSafra!E:E,MATCH(Safra!F$409, BaseSafra!E:E, 0)+ROW(A5)),""),""),"")</f>
        <v>Produção (sc)</v>
      </c>
      <c r="E416" s="729"/>
      <c r="F416" s="729"/>
      <c r="G416" s="729"/>
      <c r="H416" s="729"/>
      <c r="I416" s="730"/>
      <c r="J416" s="229">
        <f t="shared" ref="J416:X416" si="116">J415*J412</f>
        <v>0</v>
      </c>
      <c r="K416" s="229">
        <f t="shared" si="116"/>
        <v>0</v>
      </c>
      <c r="L416" s="229">
        <f t="shared" si="116"/>
        <v>0</v>
      </c>
      <c r="M416" s="229">
        <f t="shared" si="116"/>
        <v>0</v>
      </c>
      <c r="N416" s="229">
        <f t="shared" si="116"/>
        <v>0</v>
      </c>
      <c r="O416" s="229">
        <f t="shared" si="116"/>
        <v>0</v>
      </c>
      <c r="P416" s="229">
        <f t="shared" si="116"/>
        <v>0</v>
      </c>
      <c r="Q416" s="229">
        <f t="shared" si="116"/>
        <v>0</v>
      </c>
      <c r="R416" s="229">
        <f t="shared" si="116"/>
        <v>0</v>
      </c>
      <c r="S416" s="229">
        <f t="shared" si="116"/>
        <v>0</v>
      </c>
      <c r="T416" s="229">
        <f t="shared" si="116"/>
        <v>0</v>
      </c>
      <c r="U416" s="229">
        <f t="shared" si="116"/>
        <v>0</v>
      </c>
      <c r="V416" s="229">
        <f t="shared" si="116"/>
        <v>0</v>
      </c>
      <c r="W416" s="229">
        <f t="shared" si="116"/>
        <v>0</v>
      </c>
      <c r="X416" s="229">
        <f t="shared" si="116"/>
        <v>0</v>
      </c>
      <c r="Y416" s="657"/>
      <c r="Z416" s="658"/>
      <c r="AA416" s="658"/>
      <c r="AB416" s="658"/>
      <c r="AC416" s="658"/>
      <c r="AD416" s="659"/>
      <c r="AE416" s="61"/>
    </row>
    <row r="417" spans="2:31" s="3" customFormat="1" ht="18" customHeight="1" x14ac:dyDescent="0.3">
      <c r="B417" s="60"/>
      <c r="C417" s="741"/>
      <c r="D417" s="728" t="str" cm="1">
        <f t="array" ref="D417">IFERROR(IF(INDEX(BaseSafra!E:E,MATCH(Safra!F$409,BaseSafra!E:E, 0)+ROW(A6))&lt;&gt;"",IF(INDEX(BaseSafra!E:E,MATCH(Safra!F$409,BaseSafra!E:E, 0)+ROW(A6))&lt;&gt;Safra!F$409,INDEX(BaseSafra!E:E,MATCH(Safra!F$409, BaseSafra!E:E, 0)+ROW(A6)),""),""),"")</f>
        <v>Preço médio (R$/sc)</v>
      </c>
      <c r="E417" s="729"/>
      <c r="F417" s="729"/>
      <c r="G417" s="729"/>
      <c r="H417" s="729"/>
      <c r="I417" s="730"/>
      <c r="J417" s="229"/>
      <c r="K417" s="229"/>
      <c r="L417" s="229"/>
      <c r="M417" s="231"/>
      <c r="N417" s="231"/>
      <c r="O417" s="231"/>
      <c r="P417" s="231"/>
      <c r="Q417" s="231"/>
      <c r="R417" s="231"/>
      <c r="S417" s="231"/>
      <c r="T417" s="231"/>
      <c r="U417" s="231"/>
      <c r="V417" s="231"/>
      <c r="W417" s="231"/>
      <c r="X417" s="231"/>
      <c r="Y417" s="657"/>
      <c r="Z417" s="658"/>
      <c r="AA417" s="658"/>
      <c r="AB417" s="658"/>
      <c r="AC417" s="658"/>
      <c r="AD417" s="659"/>
      <c r="AE417" s="61"/>
    </row>
    <row r="418" spans="2:31" s="3" customFormat="1" ht="18" customHeight="1" x14ac:dyDescent="0.3">
      <c r="B418" s="60"/>
      <c r="C418" s="741"/>
      <c r="D418" s="728" t="str" cm="1">
        <f t="array" ref="D418">IFERROR(IF(INDEX(BaseSafra!E:E,MATCH(Safra!F$409,BaseSafra!E:E, 0)+ROW(A7))&lt;&gt;"",IF(INDEX(BaseSafra!E:E,MATCH(Safra!F$409,BaseSafra!E:E, 0)+ROW(A7))&lt;&gt;Safra!F$409,INDEX(BaseSafra!E:E,MATCH(Safra!F$409, BaseSafra!E:E, 0)+ROW(A7)),""),""),"")</f>
        <v>Custo Médio de Produção (R$/sc)</v>
      </c>
      <c r="E418" s="729"/>
      <c r="F418" s="729"/>
      <c r="G418" s="729"/>
      <c r="H418" s="729"/>
      <c r="I418" s="730"/>
      <c r="J418" s="229"/>
      <c r="K418" s="229"/>
      <c r="L418" s="229"/>
      <c r="M418" s="231"/>
      <c r="N418" s="231"/>
      <c r="O418" s="231"/>
      <c r="P418" s="231"/>
      <c r="Q418" s="231"/>
      <c r="R418" s="231"/>
      <c r="S418" s="231"/>
      <c r="T418" s="231"/>
      <c r="U418" s="231"/>
      <c r="V418" s="231"/>
      <c r="W418" s="231"/>
      <c r="X418" s="231"/>
      <c r="Y418" s="657"/>
      <c r="Z418" s="658"/>
      <c r="AA418" s="658"/>
      <c r="AB418" s="658"/>
      <c r="AC418" s="658"/>
      <c r="AD418" s="659"/>
      <c r="AE418" s="61"/>
    </row>
    <row r="419" spans="2:31" s="3" customFormat="1" ht="18" customHeight="1" x14ac:dyDescent="0.3">
      <c r="B419" s="60"/>
      <c r="C419" s="741"/>
      <c r="D419" s="728" t="str" cm="1">
        <f t="array" ref="D419">IFERROR(IF(INDEX(BaseSafra!E:E,MATCH(Safra!F$409,BaseSafra!E:E, 0)+ROW(A8))&lt;&gt;"",IF(INDEX(BaseSafra!E:E,MATCH(Safra!F$409,BaseSafra!E:E, 0)+ROW(A8))&lt;&gt;Safra!F$409,INDEX(BaseSafra!E:E,MATCH(Safra!F$409, BaseSafra!E:E, 0)+ROW(A8)),""),""),"")</f>
        <v>Receita Total (R$)</v>
      </c>
      <c r="E419" s="729"/>
      <c r="F419" s="729"/>
      <c r="G419" s="729"/>
      <c r="H419" s="729"/>
      <c r="I419" s="730"/>
      <c r="J419" s="239">
        <f t="shared" ref="J419:X419" si="117">J416*J417</f>
        <v>0</v>
      </c>
      <c r="K419" s="239">
        <f t="shared" si="117"/>
        <v>0</v>
      </c>
      <c r="L419" s="239">
        <f t="shared" si="117"/>
        <v>0</v>
      </c>
      <c r="M419" s="239">
        <f t="shared" si="117"/>
        <v>0</v>
      </c>
      <c r="N419" s="239">
        <f t="shared" si="117"/>
        <v>0</v>
      </c>
      <c r="O419" s="239">
        <f t="shared" si="117"/>
        <v>0</v>
      </c>
      <c r="P419" s="239">
        <f t="shared" si="117"/>
        <v>0</v>
      </c>
      <c r="Q419" s="239">
        <f t="shared" si="117"/>
        <v>0</v>
      </c>
      <c r="R419" s="239">
        <f t="shared" si="117"/>
        <v>0</v>
      </c>
      <c r="S419" s="239">
        <f t="shared" si="117"/>
        <v>0</v>
      </c>
      <c r="T419" s="239">
        <f t="shared" si="117"/>
        <v>0</v>
      </c>
      <c r="U419" s="239">
        <f t="shared" si="117"/>
        <v>0</v>
      </c>
      <c r="V419" s="239">
        <f t="shared" si="117"/>
        <v>0</v>
      </c>
      <c r="W419" s="239">
        <f t="shared" si="117"/>
        <v>0</v>
      </c>
      <c r="X419" s="239">
        <f t="shared" si="117"/>
        <v>0</v>
      </c>
      <c r="Y419" s="657"/>
      <c r="Z419" s="658"/>
      <c r="AA419" s="658"/>
      <c r="AB419" s="658"/>
      <c r="AC419" s="658"/>
      <c r="AD419" s="659"/>
      <c r="AE419" s="61"/>
    </row>
    <row r="420" spans="2:31" s="3" customFormat="1" ht="18" customHeight="1" x14ac:dyDescent="0.3">
      <c r="B420" s="60"/>
      <c r="C420" s="741"/>
      <c r="D420" s="728" t="str" cm="1">
        <f t="array" ref="D420">IFERROR(IF(INDEX(BaseSafra!E:E,MATCH(Safra!F$409,BaseSafra!E:E, 0)+ROW(A9))&lt;&gt;"",IF(INDEX(BaseSafra!E:E,MATCH(Safra!F$409,BaseSafra!E:E, 0)+ROW(A9))&lt;&gt;Safra!F$409,INDEX(BaseSafra!E:E,MATCH(Safra!F$409, BaseSafra!E:E, 0)+ROW(A9)),""),""),"")</f>
        <v>Custo Total de Produção (R$)</v>
      </c>
      <c r="E420" s="729"/>
      <c r="F420" s="729"/>
      <c r="G420" s="729"/>
      <c r="H420" s="729"/>
      <c r="I420" s="730"/>
      <c r="J420" s="239">
        <f t="shared" ref="J420:X420" si="118">J418*J412</f>
        <v>0</v>
      </c>
      <c r="K420" s="239">
        <f t="shared" si="118"/>
        <v>0</v>
      </c>
      <c r="L420" s="239">
        <f t="shared" si="118"/>
        <v>0</v>
      </c>
      <c r="M420" s="239">
        <f t="shared" si="118"/>
        <v>0</v>
      </c>
      <c r="N420" s="239">
        <f t="shared" si="118"/>
        <v>0</v>
      </c>
      <c r="O420" s="239">
        <f t="shared" si="118"/>
        <v>0</v>
      </c>
      <c r="P420" s="239">
        <f t="shared" si="118"/>
        <v>0</v>
      </c>
      <c r="Q420" s="239">
        <f t="shared" si="118"/>
        <v>0</v>
      </c>
      <c r="R420" s="239">
        <f t="shared" si="118"/>
        <v>0</v>
      </c>
      <c r="S420" s="239">
        <f t="shared" si="118"/>
        <v>0</v>
      </c>
      <c r="T420" s="239">
        <f t="shared" si="118"/>
        <v>0</v>
      </c>
      <c r="U420" s="239">
        <f t="shared" si="118"/>
        <v>0</v>
      </c>
      <c r="V420" s="239">
        <f t="shared" si="118"/>
        <v>0</v>
      </c>
      <c r="W420" s="239">
        <f t="shared" si="118"/>
        <v>0</v>
      </c>
      <c r="X420" s="239">
        <f t="shared" si="118"/>
        <v>0</v>
      </c>
      <c r="Y420" s="657"/>
      <c r="Z420" s="658"/>
      <c r="AA420" s="658"/>
      <c r="AB420" s="658"/>
      <c r="AC420" s="658"/>
      <c r="AD420" s="659"/>
      <c r="AE420" s="61"/>
    </row>
    <row r="421" spans="2:31" s="3" customFormat="1" ht="18" customHeight="1" x14ac:dyDescent="0.3">
      <c r="B421" s="60"/>
      <c r="C421" s="741"/>
      <c r="D421" s="728" t="str" cm="1">
        <f t="array" ref="D421">IFERROR(IF(INDEX(BaseSafra!E:E,MATCH(Safra!F$409,BaseSafra!E:E, 0)+ROW(A10))&lt;&gt;"",IF(INDEX(BaseSafra!E:E,MATCH(Safra!F$409,BaseSafra!E:E, 0)+ROW(A10))&lt;&gt;Safra!F$409,INDEX(BaseSafra!E:E,MATCH(Safra!F$409, BaseSafra!E:E, 0)+ROW(A10)),""),""),"")</f>
        <v>RESULTADO BRUTO (R$)</v>
      </c>
      <c r="E421" s="729"/>
      <c r="F421" s="729"/>
      <c r="G421" s="729"/>
      <c r="H421" s="729"/>
      <c r="I421" s="730"/>
      <c r="J421" s="239">
        <f t="shared" ref="J421:X421" si="119">J419-J420</f>
        <v>0</v>
      </c>
      <c r="K421" s="239">
        <f t="shared" si="119"/>
        <v>0</v>
      </c>
      <c r="L421" s="239">
        <f t="shared" si="119"/>
        <v>0</v>
      </c>
      <c r="M421" s="239">
        <f t="shared" si="119"/>
        <v>0</v>
      </c>
      <c r="N421" s="239">
        <f t="shared" si="119"/>
        <v>0</v>
      </c>
      <c r="O421" s="239">
        <f t="shared" si="119"/>
        <v>0</v>
      </c>
      <c r="P421" s="239">
        <f t="shared" si="119"/>
        <v>0</v>
      </c>
      <c r="Q421" s="239">
        <f t="shared" si="119"/>
        <v>0</v>
      </c>
      <c r="R421" s="239">
        <f t="shared" si="119"/>
        <v>0</v>
      </c>
      <c r="S421" s="239">
        <f t="shared" si="119"/>
        <v>0</v>
      </c>
      <c r="T421" s="239">
        <f t="shared" si="119"/>
        <v>0</v>
      </c>
      <c r="U421" s="239">
        <f t="shared" si="119"/>
        <v>0</v>
      </c>
      <c r="V421" s="239">
        <f t="shared" si="119"/>
        <v>0</v>
      </c>
      <c r="W421" s="239">
        <f t="shared" si="119"/>
        <v>0</v>
      </c>
      <c r="X421" s="239">
        <f t="shared" si="119"/>
        <v>0</v>
      </c>
      <c r="Y421" s="657"/>
      <c r="Z421" s="658"/>
      <c r="AA421" s="658"/>
      <c r="AB421" s="658"/>
      <c r="AC421" s="658"/>
      <c r="AD421" s="659"/>
      <c r="AE421" s="61"/>
    </row>
    <row r="422" spans="2:31" s="3" customFormat="1" ht="18" customHeight="1" x14ac:dyDescent="0.3">
      <c r="B422" s="60"/>
      <c r="C422" s="741"/>
      <c r="D422" s="728" t="str" cm="1">
        <f t="array" ref="D422">IFERROR(IF(INDEX(BaseSafra!E:E,MATCH(Safra!F$409,BaseSafra!E:E, 0)+ROW(A11))&lt;&gt;"",IF(INDEX(BaseSafra!E:E,MATCH(Safra!F$409,BaseSafra!E:E, 0)+ROW(A11))&lt;&gt;Safra!F$409,INDEX(BaseSafra!E:E,MATCH(Safra!F$409, BaseSafra!E:E, 0)+ROW(A11)),""),""),"")</f>
        <v>MARGEM BRUTA (%)</v>
      </c>
      <c r="E422" s="729"/>
      <c r="F422" s="729"/>
      <c r="G422" s="729"/>
      <c r="H422" s="729"/>
      <c r="I422" s="730"/>
      <c r="J422" s="239">
        <f t="shared" ref="J422:X422" si="120">IFERROR(J421/J419,0)</f>
        <v>0</v>
      </c>
      <c r="K422" s="239">
        <f t="shared" si="120"/>
        <v>0</v>
      </c>
      <c r="L422" s="239">
        <f t="shared" si="120"/>
        <v>0</v>
      </c>
      <c r="M422" s="239">
        <f t="shared" si="120"/>
        <v>0</v>
      </c>
      <c r="N422" s="239">
        <f t="shared" si="120"/>
        <v>0</v>
      </c>
      <c r="O422" s="239">
        <f t="shared" si="120"/>
        <v>0</v>
      </c>
      <c r="P422" s="239">
        <f t="shared" si="120"/>
        <v>0</v>
      </c>
      <c r="Q422" s="239">
        <f t="shared" si="120"/>
        <v>0</v>
      </c>
      <c r="R422" s="239">
        <f t="shared" si="120"/>
        <v>0</v>
      </c>
      <c r="S422" s="239">
        <f t="shared" si="120"/>
        <v>0</v>
      </c>
      <c r="T422" s="239">
        <f t="shared" si="120"/>
        <v>0</v>
      </c>
      <c r="U422" s="239">
        <f t="shared" si="120"/>
        <v>0</v>
      </c>
      <c r="V422" s="239">
        <f t="shared" si="120"/>
        <v>0</v>
      </c>
      <c r="W422" s="239">
        <f t="shared" si="120"/>
        <v>0</v>
      </c>
      <c r="X422" s="239">
        <f t="shared" si="120"/>
        <v>0</v>
      </c>
      <c r="Y422" s="657"/>
      <c r="Z422" s="658"/>
      <c r="AA422" s="658"/>
      <c r="AB422" s="658"/>
      <c r="AC422" s="658"/>
      <c r="AD422" s="659"/>
      <c r="AE422" s="61"/>
    </row>
    <row r="423" spans="2:31" s="3" customFormat="1" ht="18" customHeight="1" x14ac:dyDescent="0.3">
      <c r="B423" s="60"/>
      <c r="C423" s="741"/>
      <c r="D423" s="728" t="str" cm="1">
        <f t="array" ref="D423">IFERROR(IF(INDEX(BaseSafra!E:E,MATCH(Safra!F$409,BaseSafra!E:E, 0)+ROW(A12))&lt;&gt;"",IF(INDEX(BaseSafra!E:E,MATCH(Safra!F$409,BaseSafra!E:E, 0)+ROW(A12))&lt;&gt;Safra!F$409,INDEX(BaseSafra!E:E,MATCH(Safra!F$409, BaseSafra!E:E, 0)+ROW(A12)),""),""),"")</f>
        <v/>
      </c>
      <c r="E423" s="729"/>
      <c r="F423" s="729"/>
      <c r="G423" s="729"/>
      <c r="H423" s="729"/>
      <c r="I423" s="730"/>
      <c r="J423" s="229"/>
      <c r="K423" s="229"/>
      <c r="L423" s="229"/>
      <c r="M423" s="279"/>
      <c r="N423" s="279"/>
      <c r="O423" s="279"/>
      <c r="P423" s="279"/>
      <c r="Q423" s="279"/>
      <c r="R423" s="279"/>
      <c r="S423" s="279"/>
      <c r="T423" s="279"/>
      <c r="U423" s="279"/>
      <c r="V423" s="279"/>
      <c r="W423" s="279"/>
      <c r="X423" s="279"/>
      <c r="Y423" s="657"/>
      <c r="Z423" s="658"/>
      <c r="AA423" s="658"/>
      <c r="AB423" s="658"/>
      <c r="AC423" s="658"/>
      <c r="AD423" s="659"/>
      <c r="AE423" s="61"/>
    </row>
    <row r="424" spans="2:31" s="3" customFormat="1" ht="18" customHeight="1" x14ac:dyDescent="0.3">
      <c r="B424" s="60"/>
      <c r="C424" s="741"/>
      <c r="D424" s="728" t="str" cm="1">
        <f t="array" ref="D424">IFERROR(IF(INDEX(BaseSafra!E:E,MATCH(Safra!F$409,BaseSafra!E:E, 0)+ROW(A13))&lt;&gt;"",IF(INDEX(BaseSafra!E:E,MATCH(Safra!F$409,BaseSafra!E:E, 0)+ROW(A13))&lt;&gt;Safra!F$409,INDEX(BaseSafra!E:E,MATCH(Safra!F$409, BaseSafra!E:E, 0)+ROW(A13)),""),""),"")</f>
        <v/>
      </c>
      <c r="E424" s="729"/>
      <c r="F424" s="729"/>
      <c r="G424" s="729"/>
      <c r="H424" s="729"/>
      <c r="I424" s="730"/>
      <c r="J424" s="229"/>
      <c r="K424" s="229"/>
      <c r="L424" s="229"/>
      <c r="M424" s="279"/>
      <c r="N424" s="279"/>
      <c r="O424" s="279"/>
      <c r="P424" s="279"/>
      <c r="Q424" s="279"/>
      <c r="R424" s="279"/>
      <c r="S424" s="279"/>
      <c r="T424" s="279"/>
      <c r="U424" s="279"/>
      <c r="V424" s="279"/>
      <c r="W424" s="279"/>
      <c r="X424" s="279"/>
      <c r="Y424" s="657"/>
      <c r="Z424" s="658"/>
      <c r="AA424" s="658"/>
      <c r="AB424" s="658"/>
      <c r="AC424" s="658"/>
      <c r="AD424" s="659"/>
      <c r="AE424" s="61"/>
    </row>
    <row r="425" spans="2:31" s="3" customFormat="1" ht="18" customHeight="1" x14ac:dyDescent="0.3">
      <c r="B425" s="60"/>
      <c r="C425" s="741"/>
      <c r="D425" s="728" t="str" cm="1">
        <f t="array" ref="D425">IFERROR(IF(INDEX(BaseSafra!E:E,MATCH(Safra!F$409,BaseSafra!E:E, 0)+ROW(A14))&lt;&gt;"",IF(INDEX(BaseSafra!E:E,MATCH(Safra!F$409,BaseSafra!E:E, 0)+ROW(A14))&lt;&gt;Safra!F$409,INDEX(BaseSafra!E:E,MATCH(Safra!F$409, BaseSafra!E:E, 0)+ROW(A14)),""),""),"")</f>
        <v/>
      </c>
      <c r="E425" s="729"/>
      <c r="F425" s="729"/>
      <c r="G425" s="729"/>
      <c r="H425" s="729"/>
      <c r="I425" s="730"/>
      <c r="J425" s="229"/>
      <c r="K425" s="229"/>
      <c r="L425" s="229"/>
      <c r="M425" s="279"/>
      <c r="N425" s="279"/>
      <c r="O425" s="279"/>
      <c r="P425" s="279"/>
      <c r="Q425" s="279"/>
      <c r="R425" s="279"/>
      <c r="S425" s="279"/>
      <c r="T425" s="279"/>
      <c r="U425" s="279"/>
      <c r="V425" s="279"/>
      <c r="W425" s="279"/>
      <c r="X425" s="279"/>
      <c r="Y425" s="657"/>
      <c r="Z425" s="658"/>
      <c r="AA425" s="658"/>
      <c r="AB425" s="658"/>
      <c r="AC425" s="658"/>
      <c r="AD425" s="659"/>
      <c r="AE425" s="61"/>
    </row>
    <row r="426" spans="2:31" s="3" customFormat="1" ht="18" customHeight="1" x14ac:dyDescent="0.3">
      <c r="B426" s="60"/>
      <c r="C426" s="741"/>
      <c r="D426" s="728" t="str" cm="1">
        <f t="array" ref="D426">IFERROR(IF(INDEX(BaseSafra!E:E,MATCH(Safra!F$409,BaseSafra!E:E, 0)+ROW(A15))&lt;&gt;"",IF(INDEX(BaseSafra!E:E,MATCH(Safra!F$409,BaseSafra!E:E, 0)+ROW(A15))&lt;&gt;Safra!F$409,INDEX(BaseSafra!E:E,MATCH(Safra!F$409, BaseSafra!E:E, 0)+ROW(A15)),""),""),"")</f>
        <v/>
      </c>
      <c r="E426" s="729"/>
      <c r="F426" s="729"/>
      <c r="G426" s="729"/>
      <c r="H426" s="729"/>
      <c r="I426" s="730"/>
      <c r="J426" s="229"/>
      <c r="K426" s="229"/>
      <c r="L426" s="229"/>
      <c r="M426" s="279"/>
      <c r="N426" s="279"/>
      <c r="O426" s="279"/>
      <c r="P426" s="279"/>
      <c r="Q426" s="279"/>
      <c r="R426" s="279"/>
      <c r="S426" s="279"/>
      <c r="T426" s="279"/>
      <c r="U426" s="279"/>
      <c r="V426" s="279"/>
      <c r="W426" s="279"/>
      <c r="X426" s="279"/>
      <c r="Y426" s="657"/>
      <c r="Z426" s="658"/>
      <c r="AA426" s="658"/>
      <c r="AB426" s="658"/>
      <c r="AC426" s="658"/>
      <c r="AD426" s="659"/>
      <c r="AE426" s="61"/>
    </row>
    <row r="427" spans="2:31" s="3" customFormat="1" ht="18" customHeight="1" x14ac:dyDescent="0.3">
      <c r="B427" s="60"/>
      <c r="C427" s="741"/>
      <c r="D427" s="728" t="str" cm="1">
        <f t="array" ref="D427">IFERROR(IF(INDEX(BaseSafra!E:E,MATCH(Safra!F$409,BaseSafra!E:E, 0)+ROW(A16))&lt;&gt;"",IF(INDEX(BaseSafra!E:E,MATCH(Safra!F$409,BaseSafra!E:E, 0)+ROW(A16))&lt;&gt;Safra!F$409,INDEX(BaseSafra!E:E,MATCH(Safra!F$409, BaseSafra!E:E, 0)+ROW(A16)),""),""),"")</f>
        <v/>
      </c>
      <c r="E427" s="729"/>
      <c r="F427" s="729"/>
      <c r="G427" s="729"/>
      <c r="H427" s="729"/>
      <c r="I427" s="730"/>
      <c r="J427" s="229"/>
      <c r="K427" s="229"/>
      <c r="L427" s="229"/>
      <c r="M427" s="279"/>
      <c r="N427" s="279"/>
      <c r="O427" s="279"/>
      <c r="P427" s="279"/>
      <c r="Q427" s="279"/>
      <c r="R427" s="279"/>
      <c r="S427" s="279"/>
      <c r="T427" s="279"/>
      <c r="U427" s="279"/>
      <c r="V427" s="279"/>
      <c r="W427" s="279"/>
      <c r="X427" s="279"/>
      <c r="Y427" s="657"/>
      <c r="Z427" s="658"/>
      <c r="AA427" s="658"/>
      <c r="AB427" s="658"/>
      <c r="AC427" s="658"/>
      <c r="AD427" s="659"/>
      <c r="AE427" s="61"/>
    </row>
    <row r="428" spans="2:31" s="3" customFormat="1" ht="18" customHeight="1" x14ac:dyDescent="0.3">
      <c r="B428" s="60"/>
      <c r="C428" s="741"/>
      <c r="D428" s="728" t="str" cm="1">
        <f t="array" ref="D428">IFERROR(IF(INDEX(BaseSafra!E:E,MATCH(Safra!F$409,BaseSafra!E:E, 0)+ROW(A17))&lt;&gt;"",IF(INDEX(BaseSafra!E:E,MATCH(Safra!F$409,BaseSafra!E:E, 0)+ROW(A17))&lt;&gt;Safra!F$409,INDEX(BaseSafra!E:E,MATCH(Safra!F$409, BaseSafra!E:E, 0)+ROW(A17)),""),""),"")</f>
        <v/>
      </c>
      <c r="E428" s="729"/>
      <c r="F428" s="729"/>
      <c r="G428" s="729"/>
      <c r="H428" s="729"/>
      <c r="I428" s="730"/>
      <c r="J428" s="229"/>
      <c r="K428" s="229"/>
      <c r="L428" s="229"/>
      <c r="M428" s="280"/>
      <c r="N428" s="280"/>
      <c r="O428" s="280"/>
      <c r="P428" s="280"/>
      <c r="Q428" s="280"/>
      <c r="R428" s="280"/>
      <c r="S428" s="280"/>
      <c r="T428" s="280"/>
      <c r="U428" s="280"/>
      <c r="V428" s="280"/>
      <c r="W428" s="280"/>
      <c r="X428" s="280"/>
      <c r="Y428" s="657"/>
      <c r="Z428" s="658"/>
      <c r="AA428" s="658"/>
      <c r="AB428" s="658"/>
      <c r="AC428" s="658"/>
      <c r="AD428" s="659"/>
      <c r="AE428" s="61"/>
    </row>
    <row r="429" spans="2:31" s="3" customFormat="1" ht="18" customHeight="1" x14ac:dyDescent="0.3">
      <c r="B429" s="60"/>
      <c r="C429" s="741"/>
      <c r="D429" s="728" t="str" cm="1">
        <f t="array" ref="D429">IFERROR(IF(INDEX(BaseSafra!E:E,MATCH(Safra!F$409,BaseSafra!E:E, 0)+ROW(A18))&lt;&gt;"",IF(INDEX(BaseSafra!E:E,MATCH(Safra!F$409,BaseSafra!E:E, 0)+ROW(A18))&lt;&gt;Safra!F$409,INDEX(BaseSafra!E:E,MATCH(Safra!F$409, BaseSafra!E:E, 0)+ROW(A18)),""),""),"")</f>
        <v/>
      </c>
      <c r="E429" s="729"/>
      <c r="F429" s="729"/>
      <c r="G429" s="729"/>
      <c r="H429" s="729"/>
      <c r="I429" s="730"/>
      <c r="J429" s="229"/>
      <c r="K429" s="229"/>
      <c r="L429" s="229"/>
      <c r="M429" s="280"/>
      <c r="N429" s="280"/>
      <c r="O429" s="280"/>
      <c r="P429" s="280"/>
      <c r="Q429" s="280"/>
      <c r="R429" s="280"/>
      <c r="S429" s="280"/>
      <c r="T429" s="280"/>
      <c r="U429" s="280"/>
      <c r="V429" s="280"/>
      <c r="W429" s="280"/>
      <c r="X429" s="280"/>
      <c r="Y429" s="657"/>
      <c r="Z429" s="658"/>
      <c r="AA429" s="658"/>
      <c r="AB429" s="658"/>
      <c r="AC429" s="658"/>
      <c r="AD429" s="659"/>
      <c r="AE429" s="61"/>
    </row>
    <row r="430" spans="2:31" s="3" customFormat="1" ht="18" customHeight="1" x14ac:dyDescent="0.3">
      <c r="B430" s="60"/>
      <c r="C430" s="741"/>
      <c r="D430" s="728" t="str" cm="1">
        <f t="array" ref="D430">IFERROR(IF(INDEX(BaseSafra!E:E,MATCH(Safra!F$409,BaseSafra!E:E, 0)+ROW(A19))&lt;&gt;"",IF(INDEX(BaseSafra!E:E,MATCH(Safra!F$409,BaseSafra!E:E, 0)+ROW(A19))&lt;&gt;Safra!F$409,INDEX(BaseSafra!E:E,MATCH(Safra!F$409, BaseSafra!E:E, 0)+ROW(A19)),""),""),"")</f>
        <v/>
      </c>
      <c r="E430" s="729"/>
      <c r="F430" s="729"/>
      <c r="G430" s="729"/>
      <c r="H430" s="729"/>
      <c r="I430" s="730"/>
      <c r="J430" s="229"/>
      <c r="K430" s="229"/>
      <c r="L430" s="229"/>
      <c r="M430" s="280"/>
      <c r="N430" s="280"/>
      <c r="O430" s="280"/>
      <c r="P430" s="280"/>
      <c r="Q430" s="280"/>
      <c r="R430" s="280"/>
      <c r="S430" s="280"/>
      <c r="T430" s="280"/>
      <c r="U430" s="280"/>
      <c r="V430" s="280"/>
      <c r="W430" s="280"/>
      <c r="X430" s="280"/>
      <c r="Y430" s="657"/>
      <c r="Z430" s="658"/>
      <c r="AA430" s="658"/>
      <c r="AB430" s="658"/>
      <c r="AC430" s="658"/>
      <c r="AD430" s="659"/>
      <c r="AE430" s="61"/>
    </row>
    <row r="431" spans="2:31" s="3" customFormat="1" ht="18" customHeight="1" x14ac:dyDescent="0.3">
      <c r="B431" s="60"/>
      <c r="C431" s="741"/>
      <c r="D431" s="728" t="str" cm="1">
        <f t="array" ref="D431">IFERROR(IF(INDEX(BaseSafra!E:E,MATCH(Safra!F$409,BaseSafra!E:E, 0)+ROW(A20))&lt;&gt;"",IF(INDEX(BaseSafra!E:E,MATCH(Safra!F$409,BaseSafra!E:E, 0)+ROW(A20))&lt;&gt;Safra!F$409,INDEX(BaseSafra!E:E,MATCH(Safra!F$409, BaseSafra!E:E, 0)+ROW(A20)),""),""),"")</f>
        <v/>
      </c>
      <c r="E431" s="729"/>
      <c r="F431" s="729"/>
      <c r="G431" s="729"/>
      <c r="H431" s="729"/>
      <c r="I431" s="730"/>
      <c r="J431" s="229"/>
      <c r="K431" s="229"/>
      <c r="L431" s="229"/>
      <c r="M431" s="280"/>
      <c r="N431" s="280"/>
      <c r="O431" s="280"/>
      <c r="P431" s="280"/>
      <c r="Q431" s="280"/>
      <c r="R431" s="280"/>
      <c r="S431" s="280"/>
      <c r="T431" s="280"/>
      <c r="U431" s="280"/>
      <c r="V431" s="280"/>
      <c r="W431" s="280"/>
      <c r="X431" s="280"/>
      <c r="Y431" s="657"/>
      <c r="Z431" s="658"/>
      <c r="AA431" s="658"/>
      <c r="AB431" s="658"/>
      <c r="AC431" s="658"/>
      <c r="AD431" s="659"/>
      <c r="AE431" s="61"/>
    </row>
    <row r="432" spans="2:31" s="3" customFormat="1" ht="18" customHeight="1" x14ac:dyDescent="0.3">
      <c r="B432" s="60"/>
      <c r="C432" s="742"/>
      <c r="D432" s="728" t="str" cm="1">
        <f t="array" ref="D432">IFERROR(IF(INDEX(BaseSafra!E:E,MATCH(Safra!F$409,BaseSafra!E:E, 0)+ROW(A21))&lt;&gt;"",IF(INDEX(BaseSafra!E:E,MATCH(Safra!F$409,BaseSafra!E:E, 0)+ROW(A21))&lt;&gt;Safra!F$409,INDEX(BaseSafra!E:E,MATCH(Safra!F$409, BaseSafra!E:E, 0)+ROW(A21)),""),""),"")</f>
        <v/>
      </c>
      <c r="E432" s="729"/>
      <c r="F432" s="729"/>
      <c r="G432" s="729"/>
      <c r="H432" s="729"/>
      <c r="I432" s="730"/>
      <c r="J432" s="240"/>
      <c r="K432" s="240"/>
      <c r="L432" s="240"/>
      <c r="M432" s="281"/>
      <c r="N432" s="281"/>
      <c r="O432" s="281"/>
      <c r="P432" s="281"/>
      <c r="Q432" s="281"/>
      <c r="R432" s="281"/>
      <c r="S432" s="281"/>
      <c r="T432" s="281"/>
      <c r="U432" s="281"/>
      <c r="V432" s="281"/>
      <c r="W432" s="281"/>
      <c r="X432" s="281"/>
      <c r="Y432" s="660"/>
      <c r="Z432" s="661"/>
      <c r="AA432" s="661"/>
      <c r="AB432" s="661"/>
      <c r="AC432" s="661"/>
      <c r="AD432" s="662"/>
      <c r="AE432" s="61"/>
    </row>
    <row r="433" spans="2:31" ht="18" customHeight="1" x14ac:dyDescent="0.3">
      <c r="B433" s="22"/>
      <c r="D433" s="31"/>
      <c r="E433" s="31"/>
      <c r="F433" s="31"/>
      <c r="G433" s="31"/>
      <c r="H433" s="31"/>
      <c r="I433" s="31"/>
      <c r="J433" s="31"/>
      <c r="K433" s="31"/>
      <c r="L433" s="31"/>
      <c r="M433" s="31"/>
      <c r="N433" s="31"/>
      <c r="O433" s="31"/>
      <c r="P433" s="31"/>
      <c r="Q433" s="31"/>
      <c r="R433" s="31"/>
      <c r="S433" s="31"/>
      <c r="T433" s="31"/>
      <c r="U433" s="31"/>
      <c r="V433" s="31"/>
      <c r="W433" s="31"/>
      <c r="X433" s="31"/>
      <c r="Y433" s="31"/>
      <c r="Z433" s="31"/>
      <c r="AA433" s="31"/>
      <c r="AB433" s="31"/>
      <c r="AC433" s="31"/>
      <c r="AD433" s="31"/>
      <c r="AE433" s="21"/>
    </row>
    <row r="434" spans="2:31" s="3" customFormat="1" ht="19.8" customHeight="1" x14ac:dyDescent="0.3">
      <c r="B434" s="60"/>
      <c r="C434" s="740">
        <v>17</v>
      </c>
      <c r="D434" s="743" t="s">
        <v>48</v>
      </c>
      <c r="E434" s="664"/>
      <c r="F434" s="743" t="s">
        <v>45</v>
      </c>
      <c r="G434" s="743"/>
      <c r="H434" s="743"/>
      <c r="I434" s="277"/>
      <c r="J434" s="744" t="s">
        <v>286</v>
      </c>
      <c r="K434" s="745"/>
      <c r="L434" s="745"/>
      <c r="M434" s="745"/>
      <c r="N434" s="745"/>
      <c r="O434" s="745"/>
      <c r="P434" s="745"/>
      <c r="Q434" s="745"/>
      <c r="R434" s="745"/>
      <c r="S434" s="745"/>
      <c r="T434" s="745"/>
      <c r="U434" s="745"/>
      <c r="V434" s="745"/>
      <c r="W434" s="745"/>
      <c r="X434" s="746"/>
      <c r="Y434" s="744" t="s">
        <v>47</v>
      </c>
      <c r="Z434" s="745"/>
      <c r="AA434" s="745"/>
      <c r="AB434" s="745"/>
      <c r="AC434" s="745"/>
      <c r="AD434" s="746"/>
      <c r="AE434" s="61"/>
    </row>
    <row r="435" spans="2:31" s="3" customFormat="1" ht="19.8" customHeight="1" x14ac:dyDescent="0.3">
      <c r="B435" s="60"/>
      <c r="C435" s="741"/>
      <c r="D435" s="666"/>
      <c r="E435" s="667"/>
      <c r="F435" s="743"/>
      <c r="G435" s="743"/>
      <c r="H435" s="743"/>
      <c r="I435" s="278"/>
      <c r="J435" s="747" t="str">
        <f>IF(MONTH($D$15)&gt;=10,(YEAR($D$15)-2)&amp;"/"&amp;(YEAR($D$15)-1),(YEAR($D$15)-3)&amp;"/"&amp;(YEAR($D$15)-2))</f>
        <v>2022/2023</v>
      </c>
      <c r="K435" s="747"/>
      <c r="L435" s="747"/>
      <c r="M435" s="747" t="str">
        <f>IF(MONTH($D$15)&gt;=10,(YEAR($D$15)-1)&amp;"/"&amp;YEAR($D$15),(YEAR($D$15)-2)&amp;"/"&amp;(YEAR($D$15)-1))</f>
        <v>2023/2024</v>
      </c>
      <c r="N435" s="747"/>
      <c r="O435" s="747"/>
      <c r="P435" s="747" t="str">
        <f>IF(MONTH($D$15)&gt;=10,YEAR($D$15)&amp;"/"&amp;YEAR($D$15)+1,YEAR($D$15)-1&amp;"/"&amp;YEAR($D$15))</f>
        <v>2024/2025</v>
      </c>
      <c r="Q435" s="747"/>
      <c r="R435" s="747"/>
      <c r="S435" s="747" t="str">
        <f>IF(MONTH($D$15)&gt;=10,(YEAR($D$15)+1)&amp;"/"&amp;(YEAR($D$15)+2),YEAR($D$15)&amp;"/"&amp;(YEAR($D$15)+1))</f>
        <v>2025/2026</v>
      </c>
      <c r="T435" s="747"/>
      <c r="U435" s="747"/>
      <c r="V435" s="747" t="str">
        <f>IF(MONTH($D$15)&gt;=10,(YEAR($D$15)+2)&amp;"/"&amp;(YEAR($D$15)+3),(YEAR($D$15)+1)&amp;"/"&amp;(YEAR($D$15)+2))</f>
        <v>2026/2027</v>
      </c>
      <c r="W435" s="747"/>
      <c r="X435" s="747"/>
      <c r="Y435" s="117"/>
      <c r="Z435" s="115"/>
      <c r="AA435" s="115"/>
      <c r="AB435" s="115"/>
      <c r="AC435" s="115"/>
      <c r="AD435" s="116"/>
      <c r="AE435" s="61"/>
    </row>
    <row r="436" spans="2:31" s="3" customFormat="1" ht="18" customHeight="1" x14ac:dyDescent="0.3">
      <c r="B436" s="60"/>
      <c r="C436" s="741"/>
      <c r="D436" s="748" t="s">
        <v>30</v>
      </c>
      <c r="E436" s="749"/>
      <c r="F436" s="749"/>
      <c r="G436" s="749"/>
      <c r="H436" s="749"/>
      <c r="I436" s="750"/>
      <c r="J436" s="32" t="s">
        <v>287</v>
      </c>
      <c r="K436" s="110" t="s">
        <v>288</v>
      </c>
      <c r="L436" s="35" t="s">
        <v>289</v>
      </c>
      <c r="M436" s="32" t="s">
        <v>287</v>
      </c>
      <c r="N436" s="110" t="s">
        <v>288</v>
      </c>
      <c r="O436" s="35" t="s">
        <v>289</v>
      </c>
      <c r="P436" s="32" t="s">
        <v>287</v>
      </c>
      <c r="Q436" s="110" t="s">
        <v>288</v>
      </c>
      <c r="R436" s="35" t="s">
        <v>289</v>
      </c>
      <c r="S436" s="32" t="s">
        <v>287</v>
      </c>
      <c r="T436" s="110" t="s">
        <v>288</v>
      </c>
      <c r="U436" s="35" t="s">
        <v>289</v>
      </c>
      <c r="V436" s="32" t="s">
        <v>287</v>
      </c>
      <c r="W436" s="110" t="s">
        <v>288</v>
      </c>
      <c r="X436" s="35" t="s">
        <v>289</v>
      </c>
      <c r="Y436" s="657"/>
      <c r="Z436" s="658"/>
      <c r="AA436" s="658"/>
      <c r="AB436" s="658"/>
      <c r="AC436" s="658"/>
      <c r="AD436" s="659"/>
      <c r="AE436" s="61"/>
    </row>
    <row r="437" spans="2:31" s="3" customFormat="1" ht="18" customHeight="1" x14ac:dyDescent="0.3">
      <c r="B437" s="60"/>
      <c r="C437" s="741"/>
      <c r="D437" s="728" t="str" cm="1">
        <f t="array" ref="D437">IFERROR(IF(INDEX(BaseSafra!E:E,MATCH(Safra!F$434,BaseSafra!E:E, 0)+ROW(A1))&lt;&gt;"",IF(INDEX(BaseSafra!E:E,MATCH(Safra!F$434,BaseSafra!E:E, 0)+ROW(A1))&lt;&gt;Safra!F$434,INDEX(BaseSafra!E:E,MATCH(Safra!F$434, BaseSafra!E:E, 0)+ROW(A1)),""),""),"")</f>
        <v>Área Plantada (ha)</v>
      </c>
      <c r="E437" s="729"/>
      <c r="F437" s="729"/>
      <c r="G437" s="729"/>
      <c r="H437" s="729"/>
      <c r="I437" s="730"/>
      <c r="J437" s="220">
        <f t="shared" ref="J437:X437" si="121">SUM(J438:J439)</f>
        <v>0</v>
      </c>
      <c r="K437" s="220">
        <f t="shared" si="121"/>
        <v>0</v>
      </c>
      <c r="L437" s="220">
        <f t="shared" si="121"/>
        <v>0</v>
      </c>
      <c r="M437" s="220">
        <f t="shared" si="121"/>
        <v>0</v>
      </c>
      <c r="N437" s="220">
        <f t="shared" si="121"/>
        <v>0</v>
      </c>
      <c r="O437" s="220">
        <f t="shared" si="121"/>
        <v>0</v>
      </c>
      <c r="P437" s="220">
        <f t="shared" si="121"/>
        <v>0</v>
      </c>
      <c r="Q437" s="220">
        <f t="shared" si="121"/>
        <v>0</v>
      </c>
      <c r="R437" s="220">
        <f t="shared" si="121"/>
        <v>0</v>
      </c>
      <c r="S437" s="220">
        <f t="shared" si="121"/>
        <v>0</v>
      </c>
      <c r="T437" s="220">
        <f t="shared" si="121"/>
        <v>0</v>
      </c>
      <c r="U437" s="220">
        <f t="shared" si="121"/>
        <v>0</v>
      </c>
      <c r="V437" s="220">
        <f t="shared" si="121"/>
        <v>0</v>
      </c>
      <c r="W437" s="220">
        <f t="shared" si="121"/>
        <v>0</v>
      </c>
      <c r="X437" s="220">
        <f t="shared" si="121"/>
        <v>0</v>
      </c>
      <c r="Y437" s="657"/>
      <c r="Z437" s="658"/>
      <c r="AA437" s="658"/>
      <c r="AB437" s="658"/>
      <c r="AC437" s="658"/>
      <c r="AD437" s="659"/>
      <c r="AE437" s="61"/>
    </row>
    <row r="438" spans="2:31" s="3" customFormat="1" ht="18" customHeight="1" x14ac:dyDescent="0.3">
      <c r="B438" s="60"/>
      <c r="C438" s="741"/>
      <c r="D438" s="728" t="str" cm="1">
        <f t="array" ref="D438">IFERROR(IF(INDEX(BaseSafra!E:E,MATCH(Safra!F$434,BaseSafra!E:E, 0)+ROW(A2))&lt;&gt;"",IF(INDEX(BaseSafra!E:E,MATCH(Safra!F$434,BaseSafra!E:E, 0)+ROW(A2))&lt;&gt;Safra!F$434,INDEX(BaseSafra!E:E,MATCH(Safra!F$434, BaseSafra!E:E, 0)+ROW(A2)),""),""),"")</f>
        <v>Própria (ha)</v>
      </c>
      <c r="E438" s="729"/>
      <c r="F438" s="729"/>
      <c r="G438" s="729"/>
      <c r="H438" s="729"/>
      <c r="I438" s="730"/>
      <c r="J438" s="229"/>
      <c r="K438" s="229"/>
      <c r="L438" s="229"/>
      <c r="M438" s="229"/>
      <c r="N438" s="229"/>
      <c r="O438" s="229"/>
      <c r="P438" s="229"/>
      <c r="Q438" s="229"/>
      <c r="R438" s="229"/>
      <c r="S438" s="229"/>
      <c r="T438" s="229"/>
      <c r="U438" s="229"/>
      <c r="V438" s="229"/>
      <c r="W438" s="229"/>
      <c r="X438" s="229"/>
      <c r="Y438" s="657"/>
      <c r="Z438" s="658"/>
      <c r="AA438" s="658"/>
      <c r="AB438" s="658"/>
      <c r="AC438" s="658"/>
      <c r="AD438" s="659"/>
      <c r="AE438" s="61"/>
    </row>
    <row r="439" spans="2:31" s="3" customFormat="1" ht="18" customHeight="1" x14ac:dyDescent="0.3">
      <c r="B439" s="60"/>
      <c r="C439" s="741"/>
      <c r="D439" s="728" t="str" cm="1">
        <f t="array" ref="D439">IFERROR(IF(INDEX(BaseSafra!E:E,MATCH(Safra!F$434,BaseSafra!E:E, 0)+ROW(A3))&lt;&gt;"",IF(INDEX(BaseSafra!E:E,MATCH(Safra!F$434,BaseSafra!E:E, 0)+ROW(A3))&lt;&gt;Safra!F$434,INDEX(BaseSafra!E:E,MATCH(Safra!F$434, BaseSafra!E:E, 0)+ROW(A3)),""),""),"")</f>
        <v>Arrendada (ha)</v>
      </c>
      <c r="E439" s="729"/>
      <c r="F439" s="729"/>
      <c r="G439" s="729"/>
      <c r="H439" s="729"/>
      <c r="I439" s="730"/>
      <c r="J439" s="229"/>
      <c r="K439" s="229"/>
      <c r="L439" s="229"/>
      <c r="M439" s="229"/>
      <c r="N439" s="229"/>
      <c r="O439" s="229"/>
      <c r="P439" s="229"/>
      <c r="Q439" s="229"/>
      <c r="R439" s="229"/>
      <c r="S439" s="229"/>
      <c r="T439" s="229"/>
      <c r="U439" s="229"/>
      <c r="V439" s="229"/>
      <c r="W439" s="229"/>
      <c r="X439" s="229"/>
      <c r="Y439" s="657"/>
      <c r="Z439" s="658"/>
      <c r="AA439" s="658"/>
      <c r="AB439" s="658"/>
      <c r="AC439" s="658"/>
      <c r="AD439" s="659"/>
      <c r="AE439" s="61"/>
    </row>
    <row r="440" spans="2:31" s="3" customFormat="1" ht="18" customHeight="1" x14ac:dyDescent="0.3">
      <c r="B440" s="60"/>
      <c r="C440" s="741"/>
      <c r="D440" s="728" t="str" cm="1">
        <f t="array" ref="D440">IFERROR(IF(INDEX(BaseSafra!E:E,MATCH(Safra!F$434,BaseSafra!E:E, 0)+ROW(A4))&lt;&gt;"",IF(INDEX(BaseSafra!E:E,MATCH(Safra!F$434,BaseSafra!E:E, 0)+ROW(A4))&lt;&gt;Safra!F$434,INDEX(BaseSafra!E:E,MATCH(Safra!F$434, BaseSafra!E:E, 0)+ROW(A4)),""),""),"")</f>
        <v>Rendimento (sc/ha)</v>
      </c>
      <c r="E440" s="729"/>
      <c r="F440" s="729"/>
      <c r="G440" s="729"/>
      <c r="H440" s="729"/>
      <c r="I440" s="730"/>
      <c r="J440" s="229"/>
      <c r="K440" s="229"/>
      <c r="L440" s="229"/>
      <c r="M440" s="229"/>
      <c r="N440" s="229"/>
      <c r="O440" s="229"/>
      <c r="P440" s="229"/>
      <c r="Q440" s="229"/>
      <c r="R440" s="229"/>
      <c r="S440" s="229"/>
      <c r="T440" s="229"/>
      <c r="U440" s="229"/>
      <c r="V440" s="229"/>
      <c r="W440" s="229"/>
      <c r="X440" s="229"/>
      <c r="Y440" s="657"/>
      <c r="Z440" s="658"/>
      <c r="AA440" s="658"/>
      <c r="AB440" s="658"/>
      <c r="AC440" s="658"/>
      <c r="AD440" s="659"/>
      <c r="AE440" s="61"/>
    </row>
    <row r="441" spans="2:31" s="3" customFormat="1" ht="18" customHeight="1" x14ac:dyDescent="0.3">
      <c r="B441" s="60"/>
      <c r="C441" s="741"/>
      <c r="D441" s="728" t="str" cm="1">
        <f t="array" ref="D441">IFERROR(IF(INDEX(BaseSafra!E:E,MATCH(Safra!F$434,BaseSafra!E:E, 0)+ROW(A5))&lt;&gt;"",IF(INDEX(BaseSafra!E:E,MATCH(Safra!F$434,BaseSafra!E:E, 0)+ROW(A5))&lt;&gt;Safra!F$434,INDEX(BaseSafra!E:E,MATCH(Safra!F$434, BaseSafra!E:E, 0)+ROW(A5)),""),""),"")</f>
        <v>Produção (sc)</v>
      </c>
      <c r="E441" s="729"/>
      <c r="F441" s="729"/>
      <c r="G441" s="729"/>
      <c r="H441" s="729"/>
      <c r="I441" s="730"/>
      <c r="J441" s="229">
        <f t="shared" ref="J441:X441" si="122">J440*J437</f>
        <v>0</v>
      </c>
      <c r="K441" s="229">
        <f t="shared" si="122"/>
        <v>0</v>
      </c>
      <c r="L441" s="229">
        <f t="shared" si="122"/>
        <v>0</v>
      </c>
      <c r="M441" s="229">
        <f t="shared" si="122"/>
        <v>0</v>
      </c>
      <c r="N441" s="229">
        <f t="shared" si="122"/>
        <v>0</v>
      </c>
      <c r="O441" s="229">
        <f t="shared" si="122"/>
        <v>0</v>
      </c>
      <c r="P441" s="229">
        <f t="shared" si="122"/>
        <v>0</v>
      </c>
      <c r="Q441" s="229">
        <f t="shared" si="122"/>
        <v>0</v>
      </c>
      <c r="R441" s="229">
        <f t="shared" si="122"/>
        <v>0</v>
      </c>
      <c r="S441" s="229">
        <f t="shared" si="122"/>
        <v>0</v>
      </c>
      <c r="T441" s="229">
        <f t="shared" si="122"/>
        <v>0</v>
      </c>
      <c r="U441" s="229">
        <f t="shared" si="122"/>
        <v>0</v>
      </c>
      <c r="V441" s="229">
        <f t="shared" si="122"/>
        <v>0</v>
      </c>
      <c r="W441" s="229">
        <f t="shared" si="122"/>
        <v>0</v>
      </c>
      <c r="X441" s="229">
        <f t="shared" si="122"/>
        <v>0</v>
      </c>
      <c r="Y441" s="657"/>
      <c r="Z441" s="658"/>
      <c r="AA441" s="658"/>
      <c r="AB441" s="658"/>
      <c r="AC441" s="658"/>
      <c r="AD441" s="659"/>
      <c r="AE441" s="61"/>
    </row>
    <row r="442" spans="2:31" s="3" customFormat="1" ht="18" customHeight="1" x14ac:dyDescent="0.3">
      <c r="B442" s="60"/>
      <c r="C442" s="741"/>
      <c r="D442" s="728" t="str" cm="1">
        <f t="array" ref="D442">IFERROR(IF(INDEX(BaseSafra!E:E,MATCH(Safra!F$434,BaseSafra!E:E, 0)+ROW(A6))&lt;&gt;"",IF(INDEX(BaseSafra!E:E,MATCH(Safra!F$434,BaseSafra!E:E, 0)+ROW(A6))&lt;&gt;Safra!F$434,INDEX(BaseSafra!E:E,MATCH(Safra!F$434, BaseSafra!E:E, 0)+ROW(A6)),""),""),"")</f>
        <v>Preço médio (R$/sc)</v>
      </c>
      <c r="E442" s="729"/>
      <c r="F442" s="729"/>
      <c r="G442" s="729"/>
      <c r="H442" s="729"/>
      <c r="I442" s="730"/>
      <c r="J442" s="229"/>
      <c r="K442" s="229"/>
      <c r="L442" s="229"/>
      <c r="M442" s="231"/>
      <c r="N442" s="231"/>
      <c r="O442" s="231"/>
      <c r="P442" s="231"/>
      <c r="Q442" s="231"/>
      <c r="R442" s="231"/>
      <c r="S442" s="231"/>
      <c r="T442" s="231"/>
      <c r="U442" s="231"/>
      <c r="V442" s="231"/>
      <c r="W442" s="231"/>
      <c r="X442" s="231"/>
      <c r="Y442" s="657"/>
      <c r="Z442" s="658"/>
      <c r="AA442" s="658"/>
      <c r="AB442" s="658"/>
      <c r="AC442" s="658"/>
      <c r="AD442" s="659"/>
      <c r="AE442" s="61"/>
    </row>
    <row r="443" spans="2:31" s="3" customFormat="1" ht="18" customHeight="1" x14ac:dyDescent="0.3">
      <c r="B443" s="60"/>
      <c r="C443" s="741"/>
      <c r="D443" s="728" t="str" cm="1">
        <f t="array" ref="D443">IFERROR(IF(INDEX(BaseSafra!E:E,MATCH(Safra!F$434,BaseSafra!E:E, 0)+ROW(A7))&lt;&gt;"",IF(INDEX(BaseSafra!E:E,MATCH(Safra!F$434,BaseSafra!E:E, 0)+ROW(A7))&lt;&gt;Safra!F$434,INDEX(BaseSafra!E:E,MATCH(Safra!F$434, BaseSafra!E:E, 0)+ROW(A7)),""),""),"")</f>
        <v>Custo Médio de Produção (R$/sc)</v>
      </c>
      <c r="E443" s="729"/>
      <c r="F443" s="729"/>
      <c r="G443" s="729"/>
      <c r="H443" s="729"/>
      <c r="I443" s="730"/>
      <c r="J443" s="229"/>
      <c r="K443" s="229"/>
      <c r="L443" s="229"/>
      <c r="M443" s="231"/>
      <c r="N443" s="231"/>
      <c r="O443" s="231"/>
      <c r="P443" s="231"/>
      <c r="Q443" s="231"/>
      <c r="R443" s="231"/>
      <c r="S443" s="231"/>
      <c r="T443" s="231"/>
      <c r="U443" s="231"/>
      <c r="V443" s="231"/>
      <c r="W443" s="231"/>
      <c r="X443" s="231"/>
      <c r="Y443" s="657"/>
      <c r="Z443" s="658"/>
      <c r="AA443" s="658"/>
      <c r="AB443" s="658"/>
      <c r="AC443" s="658"/>
      <c r="AD443" s="659"/>
      <c r="AE443" s="61"/>
    </row>
    <row r="444" spans="2:31" s="3" customFormat="1" ht="18" customHeight="1" x14ac:dyDescent="0.3">
      <c r="B444" s="60"/>
      <c r="C444" s="741"/>
      <c r="D444" s="728" t="str" cm="1">
        <f t="array" ref="D444">IFERROR(IF(INDEX(BaseSafra!E:E,MATCH(Safra!F$434,BaseSafra!E:E, 0)+ROW(A8))&lt;&gt;"",IF(INDEX(BaseSafra!E:E,MATCH(Safra!F$434,BaseSafra!E:E, 0)+ROW(A8))&lt;&gt;Safra!F$434,INDEX(BaseSafra!E:E,MATCH(Safra!F$434, BaseSafra!E:E, 0)+ROW(A8)),""),""),"")</f>
        <v>Receita Total (R$)</v>
      </c>
      <c r="E444" s="729"/>
      <c r="F444" s="729"/>
      <c r="G444" s="729"/>
      <c r="H444" s="729"/>
      <c r="I444" s="730"/>
      <c r="J444" s="239">
        <f t="shared" ref="J444:X444" si="123">J441*J442</f>
        <v>0</v>
      </c>
      <c r="K444" s="239">
        <f t="shared" si="123"/>
        <v>0</v>
      </c>
      <c r="L444" s="239">
        <f t="shared" si="123"/>
        <v>0</v>
      </c>
      <c r="M444" s="239">
        <f t="shared" si="123"/>
        <v>0</v>
      </c>
      <c r="N444" s="239">
        <f t="shared" si="123"/>
        <v>0</v>
      </c>
      <c r="O444" s="239">
        <f t="shared" si="123"/>
        <v>0</v>
      </c>
      <c r="P444" s="239">
        <f t="shared" si="123"/>
        <v>0</v>
      </c>
      <c r="Q444" s="239">
        <f t="shared" si="123"/>
        <v>0</v>
      </c>
      <c r="R444" s="239">
        <f t="shared" si="123"/>
        <v>0</v>
      </c>
      <c r="S444" s="239">
        <f t="shared" si="123"/>
        <v>0</v>
      </c>
      <c r="T444" s="239">
        <f t="shared" si="123"/>
        <v>0</v>
      </c>
      <c r="U444" s="239">
        <f t="shared" si="123"/>
        <v>0</v>
      </c>
      <c r="V444" s="239">
        <f t="shared" si="123"/>
        <v>0</v>
      </c>
      <c r="W444" s="239">
        <f t="shared" si="123"/>
        <v>0</v>
      </c>
      <c r="X444" s="239">
        <f t="shared" si="123"/>
        <v>0</v>
      </c>
      <c r="Y444" s="657"/>
      <c r="Z444" s="658"/>
      <c r="AA444" s="658"/>
      <c r="AB444" s="658"/>
      <c r="AC444" s="658"/>
      <c r="AD444" s="659"/>
      <c r="AE444" s="61"/>
    </row>
    <row r="445" spans="2:31" s="3" customFormat="1" ht="18" customHeight="1" x14ac:dyDescent="0.3">
      <c r="B445" s="60"/>
      <c r="C445" s="741"/>
      <c r="D445" s="728" t="str" cm="1">
        <f t="array" ref="D445">IFERROR(IF(INDEX(BaseSafra!E:E,MATCH(Safra!F$434,BaseSafra!E:E, 0)+ROW(A9))&lt;&gt;"",IF(INDEX(BaseSafra!E:E,MATCH(Safra!F$434,BaseSafra!E:E, 0)+ROW(A9))&lt;&gt;Safra!F$434,INDEX(BaseSafra!E:E,MATCH(Safra!F$434, BaseSafra!E:E, 0)+ROW(A9)),""),""),"")</f>
        <v>Custo Total de Produção (R$)</v>
      </c>
      <c r="E445" s="729"/>
      <c r="F445" s="729"/>
      <c r="G445" s="729"/>
      <c r="H445" s="729"/>
      <c r="I445" s="730"/>
      <c r="J445" s="239">
        <f t="shared" ref="J445:X445" si="124">J443*J437</f>
        <v>0</v>
      </c>
      <c r="K445" s="239">
        <f t="shared" si="124"/>
        <v>0</v>
      </c>
      <c r="L445" s="239">
        <f t="shared" si="124"/>
        <v>0</v>
      </c>
      <c r="M445" s="239">
        <f t="shared" si="124"/>
        <v>0</v>
      </c>
      <c r="N445" s="239">
        <f t="shared" si="124"/>
        <v>0</v>
      </c>
      <c r="O445" s="239">
        <f t="shared" si="124"/>
        <v>0</v>
      </c>
      <c r="P445" s="239">
        <f t="shared" si="124"/>
        <v>0</v>
      </c>
      <c r="Q445" s="239">
        <f t="shared" si="124"/>
        <v>0</v>
      </c>
      <c r="R445" s="239">
        <f t="shared" si="124"/>
        <v>0</v>
      </c>
      <c r="S445" s="239">
        <f t="shared" si="124"/>
        <v>0</v>
      </c>
      <c r="T445" s="239">
        <f t="shared" si="124"/>
        <v>0</v>
      </c>
      <c r="U445" s="239">
        <f t="shared" si="124"/>
        <v>0</v>
      </c>
      <c r="V445" s="239">
        <f t="shared" si="124"/>
        <v>0</v>
      </c>
      <c r="W445" s="239">
        <f t="shared" si="124"/>
        <v>0</v>
      </c>
      <c r="X445" s="239">
        <f t="shared" si="124"/>
        <v>0</v>
      </c>
      <c r="Y445" s="657"/>
      <c r="Z445" s="658"/>
      <c r="AA445" s="658"/>
      <c r="AB445" s="658"/>
      <c r="AC445" s="658"/>
      <c r="AD445" s="659"/>
      <c r="AE445" s="61"/>
    </row>
    <row r="446" spans="2:31" s="3" customFormat="1" ht="18" customHeight="1" x14ac:dyDescent="0.3">
      <c r="B446" s="60"/>
      <c r="C446" s="741"/>
      <c r="D446" s="728" t="str" cm="1">
        <f t="array" ref="D446">IFERROR(IF(INDEX(BaseSafra!E:E,MATCH(Safra!F$434,BaseSafra!E:E, 0)+ROW(A10))&lt;&gt;"",IF(INDEX(BaseSafra!E:E,MATCH(Safra!F$434,BaseSafra!E:E, 0)+ROW(A10))&lt;&gt;Safra!F$434,INDEX(BaseSafra!E:E,MATCH(Safra!F$434, BaseSafra!E:E, 0)+ROW(A10)),""),""),"")</f>
        <v>RESULTADO BRUTO (R$)</v>
      </c>
      <c r="E446" s="729"/>
      <c r="F446" s="729"/>
      <c r="G446" s="729"/>
      <c r="H446" s="729"/>
      <c r="I446" s="730"/>
      <c r="J446" s="239">
        <f t="shared" ref="J446:X446" si="125">J444-J445</f>
        <v>0</v>
      </c>
      <c r="K446" s="239">
        <f t="shared" si="125"/>
        <v>0</v>
      </c>
      <c r="L446" s="239">
        <f t="shared" si="125"/>
        <v>0</v>
      </c>
      <c r="M446" s="239">
        <f t="shared" si="125"/>
        <v>0</v>
      </c>
      <c r="N446" s="239">
        <f t="shared" si="125"/>
        <v>0</v>
      </c>
      <c r="O446" s="239">
        <f t="shared" si="125"/>
        <v>0</v>
      </c>
      <c r="P446" s="239">
        <f t="shared" si="125"/>
        <v>0</v>
      </c>
      <c r="Q446" s="239">
        <f t="shared" si="125"/>
        <v>0</v>
      </c>
      <c r="R446" s="239">
        <f t="shared" si="125"/>
        <v>0</v>
      </c>
      <c r="S446" s="239">
        <f t="shared" si="125"/>
        <v>0</v>
      </c>
      <c r="T446" s="239">
        <f t="shared" si="125"/>
        <v>0</v>
      </c>
      <c r="U446" s="239">
        <f t="shared" si="125"/>
        <v>0</v>
      </c>
      <c r="V446" s="239">
        <f t="shared" si="125"/>
        <v>0</v>
      </c>
      <c r="W446" s="239">
        <f t="shared" si="125"/>
        <v>0</v>
      </c>
      <c r="X446" s="239">
        <f t="shared" si="125"/>
        <v>0</v>
      </c>
      <c r="Y446" s="657"/>
      <c r="Z446" s="658"/>
      <c r="AA446" s="658"/>
      <c r="AB446" s="658"/>
      <c r="AC446" s="658"/>
      <c r="AD446" s="659"/>
      <c r="AE446" s="61"/>
    </row>
    <row r="447" spans="2:31" s="3" customFormat="1" ht="18" customHeight="1" x14ac:dyDescent="0.3">
      <c r="B447" s="60"/>
      <c r="C447" s="741"/>
      <c r="D447" s="728" t="str" cm="1">
        <f t="array" ref="D447">IFERROR(IF(INDEX(BaseSafra!E:E,MATCH(Safra!F$434,BaseSafra!E:E, 0)+ROW(A11))&lt;&gt;"",IF(INDEX(BaseSafra!E:E,MATCH(Safra!F$434,BaseSafra!E:E, 0)+ROW(A11))&lt;&gt;Safra!F$434,INDEX(BaseSafra!E:E,MATCH(Safra!F$434, BaseSafra!E:E, 0)+ROW(A11)),""),""),"")</f>
        <v>MARGEM BRUTA (%)</v>
      </c>
      <c r="E447" s="729"/>
      <c r="F447" s="729"/>
      <c r="G447" s="729"/>
      <c r="H447" s="729"/>
      <c r="I447" s="730"/>
      <c r="J447" s="239">
        <f t="shared" ref="J447:X447" si="126">IFERROR(J446/J444,0)</f>
        <v>0</v>
      </c>
      <c r="K447" s="239">
        <f t="shared" si="126"/>
        <v>0</v>
      </c>
      <c r="L447" s="239">
        <f t="shared" si="126"/>
        <v>0</v>
      </c>
      <c r="M447" s="239">
        <f t="shared" si="126"/>
        <v>0</v>
      </c>
      <c r="N447" s="239">
        <f t="shared" si="126"/>
        <v>0</v>
      </c>
      <c r="O447" s="239">
        <f t="shared" si="126"/>
        <v>0</v>
      </c>
      <c r="P447" s="239">
        <f t="shared" si="126"/>
        <v>0</v>
      </c>
      <c r="Q447" s="239">
        <f t="shared" si="126"/>
        <v>0</v>
      </c>
      <c r="R447" s="239">
        <f t="shared" si="126"/>
        <v>0</v>
      </c>
      <c r="S447" s="239">
        <f t="shared" si="126"/>
        <v>0</v>
      </c>
      <c r="T447" s="239">
        <f t="shared" si="126"/>
        <v>0</v>
      </c>
      <c r="U447" s="239">
        <f t="shared" si="126"/>
        <v>0</v>
      </c>
      <c r="V447" s="239">
        <f t="shared" si="126"/>
        <v>0</v>
      </c>
      <c r="W447" s="239">
        <f t="shared" si="126"/>
        <v>0</v>
      </c>
      <c r="X447" s="239">
        <f t="shared" si="126"/>
        <v>0</v>
      </c>
      <c r="Y447" s="657"/>
      <c r="Z447" s="658"/>
      <c r="AA447" s="658"/>
      <c r="AB447" s="658"/>
      <c r="AC447" s="658"/>
      <c r="AD447" s="659"/>
      <c r="AE447" s="61"/>
    </row>
    <row r="448" spans="2:31" s="3" customFormat="1" ht="18" customHeight="1" x14ac:dyDescent="0.3">
      <c r="B448" s="60"/>
      <c r="C448" s="741"/>
      <c r="D448" s="728" t="str" cm="1">
        <f t="array" ref="D448">IFERROR(IF(INDEX(BaseSafra!E:E,MATCH(Safra!F$434,BaseSafra!E:E, 0)+ROW(A12))&lt;&gt;"",IF(INDEX(BaseSafra!E:E,MATCH(Safra!F$434,BaseSafra!E:E, 0)+ROW(A12))&lt;&gt;Safra!F$434,INDEX(BaseSafra!E:E,MATCH(Safra!F$434, BaseSafra!E:E, 0)+ROW(A12)),""),""),"")</f>
        <v/>
      </c>
      <c r="E448" s="729"/>
      <c r="F448" s="729"/>
      <c r="G448" s="729"/>
      <c r="H448" s="729"/>
      <c r="I448" s="730"/>
      <c r="J448" s="229"/>
      <c r="K448" s="229"/>
      <c r="L448" s="229"/>
      <c r="M448" s="279"/>
      <c r="N448" s="279"/>
      <c r="O448" s="279"/>
      <c r="P448" s="279"/>
      <c r="Q448" s="279"/>
      <c r="R448" s="279"/>
      <c r="S448" s="279"/>
      <c r="T448" s="279"/>
      <c r="U448" s="279"/>
      <c r="V448" s="279"/>
      <c r="W448" s="279"/>
      <c r="X448" s="279"/>
      <c r="Y448" s="657"/>
      <c r="Z448" s="658"/>
      <c r="AA448" s="658"/>
      <c r="AB448" s="658"/>
      <c r="AC448" s="658"/>
      <c r="AD448" s="659"/>
      <c r="AE448" s="61"/>
    </row>
    <row r="449" spans="2:31" s="3" customFormat="1" ht="18" customHeight="1" x14ac:dyDescent="0.3">
      <c r="B449" s="60"/>
      <c r="C449" s="741"/>
      <c r="D449" s="728" t="str" cm="1">
        <f t="array" ref="D449">IFERROR(IF(INDEX(BaseSafra!E:E,MATCH(Safra!F$434,BaseSafra!E:E, 0)+ROW(A13))&lt;&gt;"",IF(INDEX(BaseSafra!E:E,MATCH(Safra!F$434,BaseSafra!E:E, 0)+ROW(A13))&lt;&gt;Safra!F$434,INDEX(BaseSafra!E:E,MATCH(Safra!F$434, BaseSafra!E:E, 0)+ROW(A13)),""),""),"")</f>
        <v/>
      </c>
      <c r="E449" s="729"/>
      <c r="F449" s="729"/>
      <c r="G449" s="729"/>
      <c r="H449" s="729"/>
      <c r="I449" s="730"/>
      <c r="J449" s="229"/>
      <c r="K449" s="229"/>
      <c r="L449" s="229"/>
      <c r="M449" s="279"/>
      <c r="N449" s="279"/>
      <c r="O449" s="279"/>
      <c r="P449" s="279"/>
      <c r="Q449" s="279"/>
      <c r="R449" s="279"/>
      <c r="S449" s="279"/>
      <c r="T449" s="279"/>
      <c r="U449" s="279"/>
      <c r="V449" s="279"/>
      <c r="W449" s="279"/>
      <c r="X449" s="279"/>
      <c r="Y449" s="657"/>
      <c r="Z449" s="658"/>
      <c r="AA449" s="658"/>
      <c r="AB449" s="658"/>
      <c r="AC449" s="658"/>
      <c r="AD449" s="659"/>
      <c r="AE449" s="61"/>
    </row>
    <row r="450" spans="2:31" s="3" customFormat="1" ht="18" customHeight="1" x14ac:dyDescent="0.3">
      <c r="B450" s="60"/>
      <c r="C450" s="741"/>
      <c r="D450" s="728" t="str" cm="1">
        <f t="array" ref="D450">IFERROR(IF(INDEX(BaseSafra!E:E,MATCH(Safra!F$434,BaseSafra!E:E, 0)+ROW(A14))&lt;&gt;"",IF(INDEX(BaseSafra!E:E,MATCH(Safra!F$434,BaseSafra!E:E, 0)+ROW(A14))&lt;&gt;Safra!F$434,INDEX(BaseSafra!E:E,MATCH(Safra!F$434, BaseSafra!E:E, 0)+ROW(A14)),""),""),"")</f>
        <v/>
      </c>
      <c r="E450" s="729"/>
      <c r="F450" s="729"/>
      <c r="G450" s="729"/>
      <c r="H450" s="729"/>
      <c r="I450" s="730"/>
      <c r="J450" s="229"/>
      <c r="K450" s="229"/>
      <c r="L450" s="229"/>
      <c r="M450" s="279"/>
      <c r="N450" s="279"/>
      <c r="O450" s="279"/>
      <c r="P450" s="279"/>
      <c r="Q450" s="279"/>
      <c r="R450" s="279"/>
      <c r="S450" s="279"/>
      <c r="T450" s="279"/>
      <c r="U450" s="279"/>
      <c r="V450" s="279"/>
      <c r="W450" s="279"/>
      <c r="X450" s="279"/>
      <c r="Y450" s="657"/>
      <c r="Z450" s="658"/>
      <c r="AA450" s="658"/>
      <c r="AB450" s="658"/>
      <c r="AC450" s="658"/>
      <c r="AD450" s="659"/>
      <c r="AE450" s="61"/>
    </row>
    <row r="451" spans="2:31" s="3" customFormat="1" ht="18" customHeight="1" x14ac:dyDescent="0.3">
      <c r="B451" s="60"/>
      <c r="C451" s="741"/>
      <c r="D451" s="728" t="str" cm="1">
        <f t="array" ref="D451">IFERROR(IF(INDEX(BaseSafra!E:E,MATCH(Safra!F$434,BaseSafra!E:E, 0)+ROW(A15))&lt;&gt;"",IF(INDEX(BaseSafra!E:E,MATCH(Safra!F$434,BaseSafra!E:E, 0)+ROW(A15))&lt;&gt;Safra!F$434,INDEX(BaseSafra!E:E,MATCH(Safra!F$434, BaseSafra!E:E, 0)+ROW(A15)),""),""),"")</f>
        <v/>
      </c>
      <c r="E451" s="729"/>
      <c r="F451" s="729"/>
      <c r="G451" s="729"/>
      <c r="H451" s="729"/>
      <c r="I451" s="730"/>
      <c r="J451" s="229"/>
      <c r="K451" s="229"/>
      <c r="L451" s="229"/>
      <c r="M451" s="279"/>
      <c r="N451" s="279"/>
      <c r="O451" s="279"/>
      <c r="P451" s="279"/>
      <c r="Q451" s="279"/>
      <c r="R451" s="279"/>
      <c r="S451" s="279"/>
      <c r="T451" s="279"/>
      <c r="U451" s="279"/>
      <c r="V451" s="279"/>
      <c r="W451" s="279"/>
      <c r="X451" s="279"/>
      <c r="Y451" s="657"/>
      <c r="Z451" s="658"/>
      <c r="AA451" s="658"/>
      <c r="AB451" s="658"/>
      <c r="AC451" s="658"/>
      <c r="AD451" s="659"/>
      <c r="AE451" s="61"/>
    </row>
    <row r="452" spans="2:31" s="3" customFormat="1" ht="18" customHeight="1" x14ac:dyDescent="0.3">
      <c r="B452" s="60"/>
      <c r="C452" s="741"/>
      <c r="D452" s="728" t="str" cm="1">
        <f t="array" ref="D452">IFERROR(IF(INDEX(BaseSafra!E:E,MATCH(Safra!F$434,BaseSafra!E:E, 0)+ROW(A16))&lt;&gt;"",IF(INDEX(BaseSafra!E:E,MATCH(Safra!F$434,BaseSafra!E:E, 0)+ROW(A16))&lt;&gt;Safra!F$434,INDEX(BaseSafra!E:E,MATCH(Safra!F$434, BaseSafra!E:E, 0)+ROW(A16)),""),""),"")</f>
        <v/>
      </c>
      <c r="E452" s="729"/>
      <c r="F452" s="729"/>
      <c r="G452" s="729"/>
      <c r="H452" s="729"/>
      <c r="I452" s="730"/>
      <c r="J452" s="229"/>
      <c r="K452" s="229"/>
      <c r="L452" s="229"/>
      <c r="M452" s="279"/>
      <c r="N452" s="279"/>
      <c r="O452" s="279"/>
      <c r="P452" s="279"/>
      <c r="Q452" s="279"/>
      <c r="R452" s="279"/>
      <c r="S452" s="279"/>
      <c r="T452" s="279"/>
      <c r="U452" s="279"/>
      <c r="V452" s="279"/>
      <c r="W452" s="279"/>
      <c r="X452" s="279"/>
      <c r="Y452" s="657"/>
      <c r="Z452" s="658"/>
      <c r="AA452" s="658"/>
      <c r="AB452" s="658"/>
      <c r="AC452" s="658"/>
      <c r="AD452" s="659"/>
      <c r="AE452" s="61"/>
    </row>
    <row r="453" spans="2:31" s="3" customFormat="1" ht="18" customHeight="1" x14ac:dyDescent="0.3">
      <c r="B453" s="60"/>
      <c r="C453" s="741"/>
      <c r="D453" s="728" t="str" cm="1">
        <f t="array" ref="D453">IFERROR(IF(INDEX(BaseSafra!E:E,MATCH(Safra!F$434,BaseSafra!E:E, 0)+ROW(A17))&lt;&gt;"",IF(INDEX(BaseSafra!E:E,MATCH(Safra!F$434,BaseSafra!E:E, 0)+ROW(A17))&lt;&gt;Safra!F$434,INDEX(BaseSafra!E:E,MATCH(Safra!F$434, BaseSafra!E:E, 0)+ROW(A17)),""),""),"")</f>
        <v/>
      </c>
      <c r="E453" s="729"/>
      <c r="F453" s="729"/>
      <c r="G453" s="729"/>
      <c r="H453" s="729"/>
      <c r="I453" s="730"/>
      <c r="J453" s="229"/>
      <c r="K453" s="229"/>
      <c r="L453" s="229"/>
      <c r="M453" s="280"/>
      <c r="N453" s="280"/>
      <c r="O453" s="280"/>
      <c r="P453" s="280"/>
      <c r="Q453" s="280"/>
      <c r="R453" s="280"/>
      <c r="S453" s="280"/>
      <c r="T453" s="280"/>
      <c r="U453" s="280"/>
      <c r="V453" s="280"/>
      <c r="W453" s="280"/>
      <c r="X453" s="280"/>
      <c r="Y453" s="657"/>
      <c r="Z453" s="658"/>
      <c r="AA453" s="658"/>
      <c r="AB453" s="658"/>
      <c r="AC453" s="658"/>
      <c r="AD453" s="659"/>
      <c r="AE453" s="61"/>
    </row>
    <row r="454" spans="2:31" s="3" customFormat="1" ht="18" customHeight="1" x14ac:dyDescent="0.3">
      <c r="B454" s="60"/>
      <c r="C454" s="741"/>
      <c r="D454" s="728" t="str" cm="1">
        <f t="array" ref="D454">IFERROR(IF(INDEX(BaseSafra!E:E,MATCH(Safra!F$434,BaseSafra!E:E, 0)+ROW(A18))&lt;&gt;"",IF(INDEX(BaseSafra!E:E,MATCH(Safra!F$434,BaseSafra!E:E, 0)+ROW(A18))&lt;&gt;Safra!F$434,INDEX(BaseSafra!E:E,MATCH(Safra!F$434, BaseSafra!E:E, 0)+ROW(A18)),""),""),"")</f>
        <v/>
      </c>
      <c r="E454" s="729"/>
      <c r="F454" s="729"/>
      <c r="G454" s="729"/>
      <c r="H454" s="729"/>
      <c r="I454" s="730"/>
      <c r="J454" s="229"/>
      <c r="K454" s="229"/>
      <c r="L454" s="229"/>
      <c r="M454" s="280"/>
      <c r="N454" s="280"/>
      <c r="O454" s="280"/>
      <c r="P454" s="280"/>
      <c r="Q454" s="280"/>
      <c r="R454" s="280"/>
      <c r="S454" s="280"/>
      <c r="T454" s="280"/>
      <c r="U454" s="280"/>
      <c r="V454" s="280"/>
      <c r="W454" s="280"/>
      <c r="X454" s="280"/>
      <c r="Y454" s="657"/>
      <c r="Z454" s="658"/>
      <c r="AA454" s="658"/>
      <c r="AB454" s="658"/>
      <c r="AC454" s="658"/>
      <c r="AD454" s="659"/>
      <c r="AE454" s="61"/>
    </row>
    <row r="455" spans="2:31" s="3" customFormat="1" ht="18" customHeight="1" x14ac:dyDescent="0.3">
      <c r="B455" s="60"/>
      <c r="C455" s="741"/>
      <c r="D455" s="728" t="str" cm="1">
        <f t="array" ref="D455">IFERROR(IF(INDEX(BaseSafra!E:E,MATCH(Safra!F$434,BaseSafra!E:E, 0)+ROW(A19))&lt;&gt;"",IF(INDEX(BaseSafra!E:E,MATCH(Safra!F$434,BaseSafra!E:E, 0)+ROW(A19))&lt;&gt;Safra!F$434,INDEX(BaseSafra!E:E,MATCH(Safra!F$434, BaseSafra!E:E, 0)+ROW(A19)),""),""),"")</f>
        <v/>
      </c>
      <c r="E455" s="729"/>
      <c r="F455" s="729"/>
      <c r="G455" s="729"/>
      <c r="H455" s="729"/>
      <c r="I455" s="730"/>
      <c r="J455" s="229"/>
      <c r="K455" s="229"/>
      <c r="L455" s="229"/>
      <c r="M455" s="280"/>
      <c r="N455" s="280"/>
      <c r="O455" s="280"/>
      <c r="P455" s="280"/>
      <c r="Q455" s="280"/>
      <c r="R455" s="280"/>
      <c r="S455" s="280"/>
      <c r="T455" s="280"/>
      <c r="U455" s="280"/>
      <c r="V455" s="280"/>
      <c r="W455" s="280"/>
      <c r="X455" s="280"/>
      <c r="Y455" s="657"/>
      <c r="Z455" s="658"/>
      <c r="AA455" s="658"/>
      <c r="AB455" s="658"/>
      <c r="AC455" s="658"/>
      <c r="AD455" s="659"/>
      <c r="AE455" s="61"/>
    </row>
    <row r="456" spans="2:31" s="3" customFormat="1" ht="18" customHeight="1" x14ac:dyDescent="0.3">
      <c r="B456" s="60"/>
      <c r="C456" s="741"/>
      <c r="D456" s="728" t="str" cm="1">
        <f t="array" ref="D456">IFERROR(IF(INDEX(BaseSafra!E:E,MATCH(Safra!F$434,BaseSafra!E:E, 0)+ROW(A20))&lt;&gt;"",IF(INDEX(BaseSafra!E:E,MATCH(Safra!F$434,BaseSafra!E:E, 0)+ROW(A20))&lt;&gt;Safra!F$434,INDEX(BaseSafra!E:E,MATCH(Safra!F$434, BaseSafra!E:E, 0)+ROW(A20)),""),""),"")</f>
        <v/>
      </c>
      <c r="E456" s="729"/>
      <c r="F456" s="729"/>
      <c r="G456" s="729"/>
      <c r="H456" s="729"/>
      <c r="I456" s="730"/>
      <c r="J456" s="229"/>
      <c r="K456" s="229"/>
      <c r="L456" s="229"/>
      <c r="M456" s="280"/>
      <c r="N456" s="280"/>
      <c r="O456" s="280"/>
      <c r="P456" s="280"/>
      <c r="Q456" s="280"/>
      <c r="R456" s="280"/>
      <c r="S456" s="280"/>
      <c r="T456" s="280"/>
      <c r="U456" s="280"/>
      <c r="V456" s="280"/>
      <c r="W456" s="280"/>
      <c r="X456" s="280"/>
      <c r="Y456" s="657"/>
      <c r="Z456" s="658"/>
      <c r="AA456" s="658"/>
      <c r="AB456" s="658"/>
      <c r="AC456" s="658"/>
      <c r="AD456" s="659"/>
      <c r="AE456" s="61"/>
    </row>
    <row r="457" spans="2:31" s="3" customFormat="1" ht="18" customHeight="1" x14ac:dyDescent="0.3">
      <c r="B457" s="60"/>
      <c r="C457" s="742"/>
      <c r="D457" s="728" t="str" cm="1">
        <f t="array" ref="D457">IFERROR(IF(INDEX(BaseSafra!E:E,MATCH(Safra!F$434,BaseSafra!E:E, 0)+ROW(A21))&lt;&gt;"",IF(INDEX(BaseSafra!E:E,MATCH(Safra!F$434,BaseSafra!E:E, 0)+ROW(A21))&lt;&gt;Safra!F$434,INDEX(BaseSafra!E:E,MATCH(Safra!F$434, BaseSafra!E:E, 0)+ROW(A21)),""),""),"")</f>
        <v/>
      </c>
      <c r="E457" s="729"/>
      <c r="F457" s="729"/>
      <c r="G457" s="729"/>
      <c r="H457" s="729"/>
      <c r="I457" s="730"/>
      <c r="J457" s="240"/>
      <c r="K457" s="240"/>
      <c r="L457" s="240"/>
      <c r="M457" s="281"/>
      <c r="N457" s="281"/>
      <c r="O457" s="281"/>
      <c r="P457" s="281"/>
      <c r="Q457" s="281"/>
      <c r="R457" s="281"/>
      <c r="S457" s="281"/>
      <c r="T457" s="281"/>
      <c r="U457" s="281"/>
      <c r="V457" s="281"/>
      <c r="W457" s="281"/>
      <c r="X457" s="281"/>
      <c r="Y457" s="660"/>
      <c r="Z457" s="661"/>
      <c r="AA457" s="661"/>
      <c r="AB457" s="661"/>
      <c r="AC457" s="661"/>
      <c r="AD457" s="662"/>
      <c r="AE457" s="61"/>
    </row>
    <row r="458" spans="2:31" ht="18" customHeight="1" x14ac:dyDescent="0.3">
      <c r="B458" s="22"/>
      <c r="D458" s="31"/>
      <c r="E458" s="31"/>
      <c r="F458" s="31"/>
      <c r="G458" s="31"/>
      <c r="H458" s="31"/>
      <c r="I458" s="31"/>
      <c r="J458" s="31"/>
      <c r="K458" s="31"/>
      <c r="L458" s="31"/>
      <c r="M458" s="31"/>
      <c r="N458" s="31"/>
      <c r="O458" s="31"/>
      <c r="P458" s="31"/>
      <c r="Q458" s="31"/>
      <c r="R458" s="31"/>
      <c r="S458" s="31"/>
      <c r="T458" s="31"/>
      <c r="U458" s="31"/>
      <c r="V458" s="31"/>
      <c r="W458" s="31"/>
      <c r="X458" s="31"/>
      <c r="Y458" s="31"/>
      <c r="Z458" s="31"/>
      <c r="AA458" s="31"/>
      <c r="AB458" s="31"/>
      <c r="AC458" s="31"/>
      <c r="AD458" s="31"/>
      <c r="AE458" s="21"/>
    </row>
    <row r="459" spans="2:31" s="3" customFormat="1" ht="19.8" customHeight="1" x14ac:dyDescent="0.3">
      <c r="B459" s="60"/>
      <c r="C459" s="740">
        <v>18</v>
      </c>
      <c r="D459" s="743" t="s">
        <v>48</v>
      </c>
      <c r="E459" s="664"/>
      <c r="F459" s="743" t="s">
        <v>45</v>
      </c>
      <c r="G459" s="743"/>
      <c r="H459" s="743"/>
      <c r="I459" s="277"/>
      <c r="J459" s="744" t="s">
        <v>286</v>
      </c>
      <c r="K459" s="745"/>
      <c r="L459" s="745"/>
      <c r="M459" s="745"/>
      <c r="N459" s="745"/>
      <c r="O459" s="745"/>
      <c r="P459" s="745"/>
      <c r="Q459" s="745"/>
      <c r="R459" s="745"/>
      <c r="S459" s="745"/>
      <c r="T459" s="745"/>
      <c r="U459" s="745"/>
      <c r="V459" s="745"/>
      <c r="W459" s="745"/>
      <c r="X459" s="746"/>
      <c r="Y459" s="744" t="s">
        <v>47</v>
      </c>
      <c r="Z459" s="745"/>
      <c r="AA459" s="745"/>
      <c r="AB459" s="745"/>
      <c r="AC459" s="745"/>
      <c r="AD459" s="746"/>
      <c r="AE459" s="61"/>
    </row>
    <row r="460" spans="2:31" s="3" customFormat="1" ht="19.8" customHeight="1" x14ac:dyDescent="0.3">
      <c r="B460" s="60"/>
      <c r="C460" s="741"/>
      <c r="D460" s="666"/>
      <c r="E460" s="667"/>
      <c r="F460" s="743"/>
      <c r="G460" s="743"/>
      <c r="H460" s="743"/>
      <c r="I460" s="278"/>
      <c r="J460" s="747" t="str">
        <f>IF(MONTH($D$15)&gt;=10,(YEAR($D$15)-2)&amp;"/"&amp;(YEAR($D$15)-1),(YEAR($D$15)-3)&amp;"/"&amp;(YEAR($D$15)-2))</f>
        <v>2022/2023</v>
      </c>
      <c r="K460" s="747"/>
      <c r="L460" s="747"/>
      <c r="M460" s="747" t="str">
        <f>IF(MONTH($D$15)&gt;=10,(YEAR($D$15)-1)&amp;"/"&amp;YEAR($D$15),(YEAR($D$15)-2)&amp;"/"&amp;(YEAR($D$15)-1))</f>
        <v>2023/2024</v>
      </c>
      <c r="N460" s="747"/>
      <c r="O460" s="747"/>
      <c r="P460" s="747" t="str">
        <f>IF(MONTH($D$15)&gt;=10,YEAR($D$15)&amp;"/"&amp;YEAR($D$15)+1,YEAR($D$15)-1&amp;"/"&amp;YEAR($D$15))</f>
        <v>2024/2025</v>
      </c>
      <c r="Q460" s="747"/>
      <c r="R460" s="747"/>
      <c r="S460" s="747" t="str">
        <f>IF(MONTH($D$15)&gt;=10,(YEAR($D$15)+1)&amp;"/"&amp;(YEAR($D$15)+2),YEAR($D$15)&amp;"/"&amp;(YEAR($D$15)+1))</f>
        <v>2025/2026</v>
      </c>
      <c r="T460" s="747"/>
      <c r="U460" s="747"/>
      <c r="V460" s="747" t="str">
        <f>IF(MONTH($D$15)&gt;=10,(YEAR($D$15)+2)&amp;"/"&amp;(YEAR($D$15)+3),(YEAR($D$15)+1)&amp;"/"&amp;(YEAR($D$15)+2))</f>
        <v>2026/2027</v>
      </c>
      <c r="W460" s="747"/>
      <c r="X460" s="747"/>
      <c r="Y460" s="117"/>
      <c r="Z460" s="115"/>
      <c r="AA460" s="115"/>
      <c r="AB460" s="115"/>
      <c r="AC460" s="115"/>
      <c r="AD460" s="116"/>
      <c r="AE460" s="61"/>
    </row>
    <row r="461" spans="2:31" s="3" customFormat="1" ht="18" customHeight="1" x14ac:dyDescent="0.3">
      <c r="B461" s="60"/>
      <c r="C461" s="741"/>
      <c r="D461" s="748" t="s">
        <v>30</v>
      </c>
      <c r="E461" s="749"/>
      <c r="F461" s="749"/>
      <c r="G461" s="749"/>
      <c r="H461" s="749"/>
      <c r="I461" s="750"/>
      <c r="J461" s="32" t="s">
        <v>287</v>
      </c>
      <c r="K461" s="110" t="s">
        <v>288</v>
      </c>
      <c r="L461" s="35" t="s">
        <v>289</v>
      </c>
      <c r="M461" s="32" t="s">
        <v>287</v>
      </c>
      <c r="N461" s="110" t="s">
        <v>288</v>
      </c>
      <c r="O461" s="35" t="s">
        <v>289</v>
      </c>
      <c r="P461" s="32" t="s">
        <v>287</v>
      </c>
      <c r="Q461" s="110" t="s">
        <v>288</v>
      </c>
      <c r="R461" s="35" t="s">
        <v>289</v>
      </c>
      <c r="S461" s="32" t="s">
        <v>287</v>
      </c>
      <c r="T461" s="110" t="s">
        <v>288</v>
      </c>
      <c r="U461" s="35" t="s">
        <v>289</v>
      </c>
      <c r="V461" s="32" t="s">
        <v>287</v>
      </c>
      <c r="W461" s="110" t="s">
        <v>288</v>
      </c>
      <c r="X461" s="35" t="s">
        <v>289</v>
      </c>
      <c r="Y461" s="657"/>
      <c r="Z461" s="658"/>
      <c r="AA461" s="658"/>
      <c r="AB461" s="658"/>
      <c r="AC461" s="658"/>
      <c r="AD461" s="659"/>
      <c r="AE461" s="61"/>
    </row>
    <row r="462" spans="2:31" s="3" customFormat="1" ht="18" customHeight="1" x14ac:dyDescent="0.3">
      <c r="B462" s="60"/>
      <c r="C462" s="741"/>
      <c r="D462" s="728" t="str" cm="1">
        <f t="array" ref="D462">IFERROR(IF(INDEX(BaseSafra!E:E,MATCH(Safra!F$459,BaseSafra!E:E, 0)+ROW(A1))&lt;&gt;"",IF(INDEX(BaseSafra!E:E,MATCH(Safra!F$459,BaseSafra!E:E, 0)+ROW(A1))&lt;&gt;Safra!F$459,INDEX(BaseSafra!E:E,MATCH(Safra!F$459, BaseSafra!E:E, 0)+ROW(A1)),""),""),"")</f>
        <v>Área Plantada (ha)</v>
      </c>
      <c r="E462" s="729"/>
      <c r="F462" s="729"/>
      <c r="G462" s="729"/>
      <c r="H462" s="729"/>
      <c r="I462" s="730"/>
      <c r="J462" s="220">
        <f t="shared" ref="J462:X462" si="127">SUM(J463:J464)</f>
        <v>0</v>
      </c>
      <c r="K462" s="220">
        <f t="shared" si="127"/>
        <v>0</v>
      </c>
      <c r="L462" s="220">
        <f t="shared" si="127"/>
        <v>0</v>
      </c>
      <c r="M462" s="220">
        <f t="shared" si="127"/>
        <v>0</v>
      </c>
      <c r="N462" s="220">
        <f t="shared" si="127"/>
        <v>0</v>
      </c>
      <c r="O462" s="220">
        <f t="shared" si="127"/>
        <v>0</v>
      </c>
      <c r="P462" s="220">
        <f t="shared" si="127"/>
        <v>0</v>
      </c>
      <c r="Q462" s="220">
        <f t="shared" si="127"/>
        <v>0</v>
      </c>
      <c r="R462" s="220">
        <f t="shared" si="127"/>
        <v>0</v>
      </c>
      <c r="S462" s="220">
        <f t="shared" si="127"/>
        <v>0</v>
      </c>
      <c r="T462" s="220">
        <f t="shared" si="127"/>
        <v>0</v>
      </c>
      <c r="U462" s="220">
        <f t="shared" si="127"/>
        <v>0</v>
      </c>
      <c r="V462" s="220">
        <f t="shared" si="127"/>
        <v>0</v>
      </c>
      <c r="W462" s="220">
        <f t="shared" si="127"/>
        <v>0</v>
      </c>
      <c r="X462" s="220">
        <f t="shared" si="127"/>
        <v>0</v>
      </c>
      <c r="Y462" s="657"/>
      <c r="Z462" s="658"/>
      <c r="AA462" s="658"/>
      <c r="AB462" s="658"/>
      <c r="AC462" s="658"/>
      <c r="AD462" s="659"/>
      <c r="AE462" s="61"/>
    </row>
    <row r="463" spans="2:31" s="3" customFormat="1" ht="18" customHeight="1" x14ac:dyDescent="0.3">
      <c r="B463" s="60"/>
      <c r="C463" s="741"/>
      <c r="D463" s="728" t="str" cm="1">
        <f t="array" ref="D463">IFERROR(IF(INDEX(BaseSafra!E:E,MATCH(Safra!F$459,BaseSafra!E:E, 0)+ROW(A2))&lt;&gt;"",IF(INDEX(BaseSafra!E:E,MATCH(Safra!F$459,BaseSafra!E:E, 0)+ROW(A2))&lt;&gt;Safra!F$459,INDEX(BaseSafra!E:E,MATCH(Safra!F$459, BaseSafra!E:E, 0)+ROW(A2)),""),""),"")</f>
        <v>Própria (ha)</v>
      </c>
      <c r="E463" s="729"/>
      <c r="F463" s="729"/>
      <c r="G463" s="729"/>
      <c r="H463" s="729"/>
      <c r="I463" s="730"/>
      <c r="J463" s="229"/>
      <c r="K463" s="229"/>
      <c r="L463" s="229"/>
      <c r="M463" s="229"/>
      <c r="N463" s="229"/>
      <c r="O463" s="229"/>
      <c r="P463" s="229"/>
      <c r="Q463" s="229"/>
      <c r="R463" s="229"/>
      <c r="S463" s="229"/>
      <c r="T463" s="229"/>
      <c r="U463" s="229"/>
      <c r="V463" s="229"/>
      <c r="W463" s="229"/>
      <c r="X463" s="229"/>
      <c r="Y463" s="657"/>
      <c r="Z463" s="658"/>
      <c r="AA463" s="658"/>
      <c r="AB463" s="658"/>
      <c r="AC463" s="658"/>
      <c r="AD463" s="659"/>
      <c r="AE463" s="61"/>
    </row>
    <row r="464" spans="2:31" s="3" customFormat="1" ht="18" customHeight="1" x14ac:dyDescent="0.3">
      <c r="B464" s="60"/>
      <c r="C464" s="741"/>
      <c r="D464" s="728" t="str" cm="1">
        <f t="array" ref="D464">IFERROR(IF(INDEX(BaseSafra!E:E,MATCH(Safra!F$459,BaseSafra!E:E, 0)+ROW(A3))&lt;&gt;"",IF(INDEX(BaseSafra!E:E,MATCH(Safra!F$459,BaseSafra!E:E, 0)+ROW(A3))&lt;&gt;Safra!F$459,INDEX(BaseSafra!E:E,MATCH(Safra!F$459, BaseSafra!E:E, 0)+ROW(A3)),""),""),"")</f>
        <v>Arrendada (ha)</v>
      </c>
      <c r="E464" s="729"/>
      <c r="F464" s="729"/>
      <c r="G464" s="729"/>
      <c r="H464" s="729"/>
      <c r="I464" s="730"/>
      <c r="J464" s="229"/>
      <c r="K464" s="229"/>
      <c r="L464" s="229"/>
      <c r="M464" s="229"/>
      <c r="N464" s="229"/>
      <c r="O464" s="229"/>
      <c r="P464" s="229"/>
      <c r="Q464" s="229"/>
      <c r="R464" s="229"/>
      <c r="S464" s="229"/>
      <c r="T464" s="229"/>
      <c r="U464" s="229"/>
      <c r="V464" s="229"/>
      <c r="W464" s="229"/>
      <c r="X464" s="229"/>
      <c r="Y464" s="657"/>
      <c r="Z464" s="658"/>
      <c r="AA464" s="658"/>
      <c r="AB464" s="658"/>
      <c r="AC464" s="658"/>
      <c r="AD464" s="659"/>
      <c r="AE464" s="61"/>
    </row>
    <row r="465" spans="2:31" s="3" customFormat="1" ht="18" customHeight="1" x14ac:dyDescent="0.3">
      <c r="B465" s="60"/>
      <c r="C465" s="741"/>
      <c r="D465" s="728" t="str" cm="1">
        <f t="array" ref="D465">IFERROR(IF(INDEX(BaseSafra!E:E,MATCH(Safra!F$459,BaseSafra!E:E, 0)+ROW(A4))&lt;&gt;"",IF(INDEX(BaseSafra!E:E,MATCH(Safra!F$459,BaseSafra!E:E, 0)+ROW(A4))&lt;&gt;Safra!F$459,INDEX(BaseSafra!E:E,MATCH(Safra!F$459, BaseSafra!E:E, 0)+ROW(A4)),""),""),"")</f>
        <v>Rendimento (sc/ha)</v>
      </c>
      <c r="E465" s="729"/>
      <c r="F465" s="729"/>
      <c r="G465" s="729"/>
      <c r="H465" s="729"/>
      <c r="I465" s="730"/>
      <c r="J465" s="229"/>
      <c r="K465" s="229"/>
      <c r="L465" s="229"/>
      <c r="M465" s="229"/>
      <c r="N465" s="229"/>
      <c r="O465" s="229"/>
      <c r="P465" s="229"/>
      <c r="Q465" s="229"/>
      <c r="R465" s="229"/>
      <c r="S465" s="229"/>
      <c r="T465" s="229"/>
      <c r="U465" s="229"/>
      <c r="V465" s="229"/>
      <c r="W465" s="229"/>
      <c r="X465" s="229"/>
      <c r="Y465" s="657"/>
      <c r="Z465" s="658"/>
      <c r="AA465" s="658"/>
      <c r="AB465" s="658"/>
      <c r="AC465" s="658"/>
      <c r="AD465" s="659"/>
      <c r="AE465" s="61"/>
    </row>
    <row r="466" spans="2:31" s="3" customFormat="1" ht="18" customHeight="1" x14ac:dyDescent="0.3">
      <c r="B466" s="60"/>
      <c r="C466" s="741"/>
      <c r="D466" s="728" t="str" cm="1">
        <f t="array" ref="D466">IFERROR(IF(INDEX(BaseSafra!E:E,MATCH(Safra!F$459,BaseSafra!E:E, 0)+ROW(A5))&lt;&gt;"",IF(INDEX(BaseSafra!E:E,MATCH(Safra!F$459,BaseSafra!E:E, 0)+ROW(A5))&lt;&gt;Safra!F$459,INDEX(BaseSafra!E:E,MATCH(Safra!F$459, BaseSafra!E:E, 0)+ROW(A5)),""),""),"")</f>
        <v>Produção (sc)</v>
      </c>
      <c r="E466" s="729"/>
      <c r="F466" s="729"/>
      <c r="G466" s="729"/>
      <c r="H466" s="729"/>
      <c r="I466" s="730"/>
      <c r="J466" s="229">
        <f t="shared" ref="J466:X466" si="128">J465*J462</f>
        <v>0</v>
      </c>
      <c r="K466" s="229">
        <f t="shared" si="128"/>
        <v>0</v>
      </c>
      <c r="L466" s="229">
        <f t="shared" si="128"/>
        <v>0</v>
      </c>
      <c r="M466" s="229">
        <f t="shared" si="128"/>
        <v>0</v>
      </c>
      <c r="N466" s="229">
        <f t="shared" si="128"/>
        <v>0</v>
      </c>
      <c r="O466" s="229">
        <f t="shared" si="128"/>
        <v>0</v>
      </c>
      <c r="P466" s="229">
        <f t="shared" si="128"/>
        <v>0</v>
      </c>
      <c r="Q466" s="229">
        <f t="shared" si="128"/>
        <v>0</v>
      </c>
      <c r="R466" s="229">
        <f t="shared" si="128"/>
        <v>0</v>
      </c>
      <c r="S466" s="229">
        <f t="shared" si="128"/>
        <v>0</v>
      </c>
      <c r="T466" s="229">
        <f t="shared" si="128"/>
        <v>0</v>
      </c>
      <c r="U466" s="229">
        <f t="shared" si="128"/>
        <v>0</v>
      </c>
      <c r="V466" s="229">
        <f t="shared" si="128"/>
        <v>0</v>
      </c>
      <c r="W466" s="229">
        <f t="shared" si="128"/>
        <v>0</v>
      </c>
      <c r="X466" s="229">
        <f t="shared" si="128"/>
        <v>0</v>
      </c>
      <c r="Y466" s="657"/>
      <c r="Z466" s="658"/>
      <c r="AA466" s="658"/>
      <c r="AB466" s="658"/>
      <c r="AC466" s="658"/>
      <c r="AD466" s="659"/>
      <c r="AE466" s="61"/>
    </row>
    <row r="467" spans="2:31" s="3" customFormat="1" ht="18" customHeight="1" x14ac:dyDescent="0.3">
      <c r="B467" s="60"/>
      <c r="C467" s="741"/>
      <c r="D467" s="728" t="str" cm="1">
        <f t="array" ref="D467">IFERROR(IF(INDEX(BaseSafra!E:E,MATCH(Safra!F$459,BaseSafra!E:E, 0)+ROW(A6))&lt;&gt;"",IF(INDEX(BaseSafra!E:E,MATCH(Safra!F$459,BaseSafra!E:E, 0)+ROW(A6))&lt;&gt;Safra!F$459,INDEX(BaseSafra!E:E,MATCH(Safra!F$459, BaseSafra!E:E, 0)+ROW(A6)),""),""),"")</f>
        <v>Preço médio (R$/sc)</v>
      </c>
      <c r="E467" s="729"/>
      <c r="F467" s="729"/>
      <c r="G467" s="729"/>
      <c r="H467" s="729"/>
      <c r="I467" s="730"/>
      <c r="J467" s="229"/>
      <c r="K467" s="229"/>
      <c r="L467" s="229"/>
      <c r="M467" s="231"/>
      <c r="N467" s="231"/>
      <c r="O467" s="231"/>
      <c r="P467" s="231"/>
      <c r="Q467" s="231"/>
      <c r="R467" s="231"/>
      <c r="S467" s="231"/>
      <c r="T467" s="231"/>
      <c r="U467" s="231"/>
      <c r="V467" s="231"/>
      <c r="W467" s="231"/>
      <c r="X467" s="231"/>
      <c r="Y467" s="657"/>
      <c r="Z467" s="658"/>
      <c r="AA467" s="658"/>
      <c r="AB467" s="658"/>
      <c r="AC467" s="658"/>
      <c r="AD467" s="659"/>
      <c r="AE467" s="61"/>
    </row>
    <row r="468" spans="2:31" s="3" customFormat="1" ht="18" customHeight="1" x14ac:dyDescent="0.3">
      <c r="B468" s="60"/>
      <c r="C468" s="741"/>
      <c r="D468" s="728" t="str" cm="1">
        <f t="array" ref="D468">IFERROR(IF(INDEX(BaseSafra!E:E,MATCH(Safra!F$459,BaseSafra!E:E, 0)+ROW(A7))&lt;&gt;"",IF(INDEX(BaseSafra!E:E,MATCH(Safra!F$459,BaseSafra!E:E, 0)+ROW(A7))&lt;&gt;Safra!F$459,INDEX(BaseSafra!E:E,MATCH(Safra!F$459, BaseSafra!E:E, 0)+ROW(A7)),""),""),"")</f>
        <v>Custo Médio de Produção (R$/sc)</v>
      </c>
      <c r="E468" s="729"/>
      <c r="F468" s="729"/>
      <c r="G468" s="729"/>
      <c r="H468" s="729"/>
      <c r="I468" s="730"/>
      <c r="J468" s="229"/>
      <c r="K468" s="229"/>
      <c r="L468" s="229"/>
      <c r="M468" s="231"/>
      <c r="N468" s="231"/>
      <c r="O468" s="231"/>
      <c r="P468" s="231"/>
      <c r="Q468" s="231"/>
      <c r="R468" s="231"/>
      <c r="S468" s="231"/>
      <c r="T468" s="231"/>
      <c r="U468" s="231"/>
      <c r="V468" s="231"/>
      <c r="W468" s="231"/>
      <c r="X468" s="231"/>
      <c r="Y468" s="657"/>
      <c r="Z468" s="658"/>
      <c r="AA468" s="658"/>
      <c r="AB468" s="658"/>
      <c r="AC468" s="658"/>
      <c r="AD468" s="659"/>
      <c r="AE468" s="61"/>
    </row>
    <row r="469" spans="2:31" s="3" customFormat="1" ht="18" customHeight="1" x14ac:dyDescent="0.3">
      <c r="B469" s="60"/>
      <c r="C469" s="741"/>
      <c r="D469" s="728" t="str" cm="1">
        <f t="array" ref="D469">IFERROR(IF(INDEX(BaseSafra!E:E,MATCH(Safra!F$459,BaseSafra!E:E, 0)+ROW(A8))&lt;&gt;"",IF(INDEX(BaseSafra!E:E,MATCH(Safra!F$459,BaseSafra!E:E, 0)+ROW(A8))&lt;&gt;Safra!F$459,INDEX(BaseSafra!E:E,MATCH(Safra!F$459, BaseSafra!E:E, 0)+ROW(A8)),""),""),"")</f>
        <v>Receita Total (R$)</v>
      </c>
      <c r="E469" s="729"/>
      <c r="F469" s="729"/>
      <c r="G469" s="729"/>
      <c r="H469" s="729"/>
      <c r="I469" s="730"/>
      <c r="J469" s="239">
        <f t="shared" ref="J469:X469" si="129">J466*J467</f>
        <v>0</v>
      </c>
      <c r="K469" s="239">
        <f t="shared" si="129"/>
        <v>0</v>
      </c>
      <c r="L469" s="239">
        <f t="shared" si="129"/>
        <v>0</v>
      </c>
      <c r="M469" s="239">
        <f t="shared" si="129"/>
        <v>0</v>
      </c>
      <c r="N469" s="239">
        <f t="shared" si="129"/>
        <v>0</v>
      </c>
      <c r="O469" s="239">
        <f t="shared" si="129"/>
        <v>0</v>
      </c>
      <c r="P469" s="239">
        <f t="shared" si="129"/>
        <v>0</v>
      </c>
      <c r="Q469" s="239">
        <f t="shared" si="129"/>
        <v>0</v>
      </c>
      <c r="R469" s="239">
        <f t="shared" si="129"/>
        <v>0</v>
      </c>
      <c r="S469" s="239">
        <f t="shared" si="129"/>
        <v>0</v>
      </c>
      <c r="T469" s="239">
        <f t="shared" si="129"/>
        <v>0</v>
      </c>
      <c r="U469" s="239">
        <f t="shared" si="129"/>
        <v>0</v>
      </c>
      <c r="V469" s="239">
        <f t="shared" si="129"/>
        <v>0</v>
      </c>
      <c r="W469" s="239">
        <f t="shared" si="129"/>
        <v>0</v>
      </c>
      <c r="X469" s="239">
        <f t="shared" si="129"/>
        <v>0</v>
      </c>
      <c r="Y469" s="657"/>
      <c r="Z469" s="658"/>
      <c r="AA469" s="658"/>
      <c r="AB469" s="658"/>
      <c r="AC469" s="658"/>
      <c r="AD469" s="659"/>
      <c r="AE469" s="61"/>
    </row>
    <row r="470" spans="2:31" s="3" customFormat="1" ht="18" customHeight="1" x14ac:dyDescent="0.3">
      <c r="B470" s="60"/>
      <c r="C470" s="741"/>
      <c r="D470" s="728" t="str" cm="1">
        <f t="array" ref="D470">IFERROR(IF(INDEX(BaseSafra!E:E,MATCH(Safra!F$459,BaseSafra!E:E, 0)+ROW(A9))&lt;&gt;"",IF(INDEX(BaseSafra!E:E,MATCH(Safra!F$459,BaseSafra!E:E, 0)+ROW(A9))&lt;&gt;Safra!F$459,INDEX(BaseSafra!E:E,MATCH(Safra!F$459, BaseSafra!E:E, 0)+ROW(A9)),""),""),"")</f>
        <v>Custo Total de Produção (R$)</v>
      </c>
      <c r="E470" s="729"/>
      <c r="F470" s="729"/>
      <c r="G470" s="729"/>
      <c r="H470" s="729"/>
      <c r="I470" s="730"/>
      <c r="J470" s="239">
        <f t="shared" ref="J470:X470" si="130">J468*J462</f>
        <v>0</v>
      </c>
      <c r="K470" s="239">
        <f t="shared" si="130"/>
        <v>0</v>
      </c>
      <c r="L470" s="239">
        <f t="shared" si="130"/>
        <v>0</v>
      </c>
      <c r="M470" s="239">
        <f t="shared" si="130"/>
        <v>0</v>
      </c>
      <c r="N470" s="239">
        <f t="shared" si="130"/>
        <v>0</v>
      </c>
      <c r="O470" s="239">
        <f t="shared" si="130"/>
        <v>0</v>
      </c>
      <c r="P470" s="239">
        <f t="shared" si="130"/>
        <v>0</v>
      </c>
      <c r="Q470" s="239">
        <f t="shared" si="130"/>
        <v>0</v>
      </c>
      <c r="R470" s="239">
        <f t="shared" si="130"/>
        <v>0</v>
      </c>
      <c r="S470" s="239">
        <f t="shared" si="130"/>
        <v>0</v>
      </c>
      <c r="T470" s="239">
        <f t="shared" si="130"/>
        <v>0</v>
      </c>
      <c r="U470" s="239">
        <f t="shared" si="130"/>
        <v>0</v>
      </c>
      <c r="V470" s="239">
        <f t="shared" si="130"/>
        <v>0</v>
      </c>
      <c r="W470" s="239">
        <f t="shared" si="130"/>
        <v>0</v>
      </c>
      <c r="X470" s="239">
        <f t="shared" si="130"/>
        <v>0</v>
      </c>
      <c r="Y470" s="657"/>
      <c r="Z470" s="658"/>
      <c r="AA470" s="658"/>
      <c r="AB470" s="658"/>
      <c r="AC470" s="658"/>
      <c r="AD470" s="659"/>
      <c r="AE470" s="61"/>
    </row>
    <row r="471" spans="2:31" s="3" customFormat="1" ht="18" customHeight="1" x14ac:dyDescent="0.3">
      <c r="B471" s="60"/>
      <c r="C471" s="741"/>
      <c r="D471" s="728" t="str" cm="1">
        <f t="array" ref="D471">IFERROR(IF(INDEX(BaseSafra!E:E,MATCH(Safra!F$459,BaseSafra!E:E, 0)+ROW(A10))&lt;&gt;"",IF(INDEX(BaseSafra!E:E,MATCH(Safra!F$459,BaseSafra!E:E, 0)+ROW(A10))&lt;&gt;Safra!F$459,INDEX(BaseSafra!E:E,MATCH(Safra!F$459, BaseSafra!E:E, 0)+ROW(A10)),""),""),"")</f>
        <v>RESULTADO BRUTO (R$)</v>
      </c>
      <c r="E471" s="729"/>
      <c r="F471" s="729"/>
      <c r="G471" s="729"/>
      <c r="H471" s="729"/>
      <c r="I471" s="730"/>
      <c r="J471" s="239">
        <f t="shared" ref="J471:X471" si="131">J469-J470</f>
        <v>0</v>
      </c>
      <c r="K471" s="239">
        <f t="shared" si="131"/>
        <v>0</v>
      </c>
      <c r="L471" s="239">
        <f t="shared" si="131"/>
        <v>0</v>
      </c>
      <c r="M471" s="239">
        <f t="shared" si="131"/>
        <v>0</v>
      </c>
      <c r="N471" s="239">
        <f t="shared" si="131"/>
        <v>0</v>
      </c>
      <c r="O471" s="239">
        <f t="shared" si="131"/>
        <v>0</v>
      </c>
      <c r="P471" s="239">
        <f t="shared" si="131"/>
        <v>0</v>
      </c>
      <c r="Q471" s="239">
        <f t="shared" si="131"/>
        <v>0</v>
      </c>
      <c r="R471" s="239">
        <f t="shared" si="131"/>
        <v>0</v>
      </c>
      <c r="S471" s="239">
        <f t="shared" si="131"/>
        <v>0</v>
      </c>
      <c r="T471" s="239">
        <f t="shared" si="131"/>
        <v>0</v>
      </c>
      <c r="U471" s="239">
        <f t="shared" si="131"/>
        <v>0</v>
      </c>
      <c r="V471" s="239">
        <f t="shared" si="131"/>
        <v>0</v>
      </c>
      <c r="W471" s="239">
        <f t="shared" si="131"/>
        <v>0</v>
      </c>
      <c r="X471" s="239">
        <f t="shared" si="131"/>
        <v>0</v>
      </c>
      <c r="Y471" s="657"/>
      <c r="Z471" s="658"/>
      <c r="AA471" s="658"/>
      <c r="AB471" s="658"/>
      <c r="AC471" s="658"/>
      <c r="AD471" s="659"/>
      <c r="AE471" s="61"/>
    </row>
    <row r="472" spans="2:31" s="3" customFormat="1" ht="18" customHeight="1" x14ac:dyDescent="0.3">
      <c r="B472" s="60"/>
      <c r="C472" s="741"/>
      <c r="D472" s="728" t="str" cm="1">
        <f t="array" ref="D472">IFERROR(IF(INDEX(BaseSafra!E:E,MATCH(Safra!F$459,BaseSafra!E:E, 0)+ROW(A11))&lt;&gt;"",IF(INDEX(BaseSafra!E:E,MATCH(Safra!F$459,BaseSafra!E:E, 0)+ROW(A11))&lt;&gt;Safra!F$459,INDEX(BaseSafra!E:E,MATCH(Safra!F$459, BaseSafra!E:E, 0)+ROW(A11)),""),""),"")</f>
        <v>MARGEM BRUTA (%)</v>
      </c>
      <c r="E472" s="729"/>
      <c r="F472" s="729"/>
      <c r="G472" s="729"/>
      <c r="H472" s="729"/>
      <c r="I472" s="730"/>
      <c r="J472" s="239">
        <f t="shared" ref="J472:X472" si="132">IFERROR(J471/J469,0)</f>
        <v>0</v>
      </c>
      <c r="K472" s="239">
        <f t="shared" si="132"/>
        <v>0</v>
      </c>
      <c r="L472" s="239">
        <f t="shared" si="132"/>
        <v>0</v>
      </c>
      <c r="M472" s="239">
        <f t="shared" si="132"/>
        <v>0</v>
      </c>
      <c r="N472" s="239">
        <f t="shared" si="132"/>
        <v>0</v>
      </c>
      <c r="O472" s="239">
        <f t="shared" si="132"/>
        <v>0</v>
      </c>
      <c r="P472" s="239">
        <f t="shared" si="132"/>
        <v>0</v>
      </c>
      <c r="Q472" s="239">
        <f t="shared" si="132"/>
        <v>0</v>
      </c>
      <c r="R472" s="239">
        <f t="shared" si="132"/>
        <v>0</v>
      </c>
      <c r="S472" s="239">
        <f t="shared" si="132"/>
        <v>0</v>
      </c>
      <c r="T472" s="239">
        <f t="shared" si="132"/>
        <v>0</v>
      </c>
      <c r="U472" s="239">
        <f t="shared" si="132"/>
        <v>0</v>
      </c>
      <c r="V472" s="239">
        <f t="shared" si="132"/>
        <v>0</v>
      </c>
      <c r="W472" s="239">
        <f t="shared" si="132"/>
        <v>0</v>
      </c>
      <c r="X472" s="239">
        <f t="shared" si="132"/>
        <v>0</v>
      </c>
      <c r="Y472" s="657"/>
      <c r="Z472" s="658"/>
      <c r="AA472" s="658"/>
      <c r="AB472" s="658"/>
      <c r="AC472" s="658"/>
      <c r="AD472" s="659"/>
      <c r="AE472" s="61"/>
    </row>
    <row r="473" spans="2:31" s="3" customFormat="1" ht="18" customHeight="1" x14ac:dyDescent="0.3">
      <c r="B473" s="60"/>
      <c r="C473" s="741"/>
      <c r="D473" s="728" t="str" cm="1">
        <f t="array" ref="D473">IFERROR(IF(INDEX(BaseSafra!E:E,MATCH(Safra!F$459,BaseSafra!E:E, 0)+ROW(A12))&lt;&gt;"",IF(INDEX(BaseSafra!E:E,MATCH(Safra!F$459,BaseSafra!E:E, 0)+ROW(A12))&lt;&gt;Safra!F$459,INDEX(BaseSafra!E:E,MATCH(Safra!F$459, BaseSafra!E:E, 0)+ROW(A12)),""),""),"")</f>
        <v/>
      </c>
      <c r="E473" s="729"/>
      <c r="F473" s="729"/>
      <c r="G473" s="729"/>
      <c r="H473" s="729"/>
      <c r="I473" s="730"/>
      <c r="J473" s="229"/>
      <c r="K473" s="229"/>
      <c r="L473" s="229"/>
      <c r="M473" s="279"/>
      <c r="N473" s="279"/>
      <c r="O473" s="279"/>
      <c r="P473" s="279"/>
      <c r="Q473" s="279"/>
      <c r="R473" s="279"/>
      <c r="S473" s="279"/>
      <c r="T473" s="279"/>
      <c r="U473" s="279"/>
      <c r="V473" s="279"/>
      <c r="W473" s="279"/>
      <c r="X473" s="279"/>
      <c r="Y473" s="657"/>
      <c r="Z473" s="658"/>
      <c r="AA473" s="658"/>
      <c r="AB473" s="658"/>
      <c r="AC473" s="658"/>
      <c r="AD473" s="659"/>
      <c r="AE473" s="61"/>
    </row>
    <row r="474" spans="2:31" s="3" customFormat="1" ht="18" customHeight="1" x14ac:dyDescent="0.3">
      <c r="B474" s="60"/>
      <c r="C474" s="741"/>
      <c r="D474" s="728" t="str" cm="1">
        <f t="array" ref="D474">IFERROR(IF(INDEX(BaseSafra!E:E,MATCH(Safra!F$459,BaseSafra!E:E, 0)+ROW(A13))&lt;&gt;"",IF(INDEX(BaseSafra!E:E,MATCH(Safra!F$459,BaseSafra!E:E, 0)+ROW(A13))&lt;&gt;Safra!F$459,INDEX(BaseSafra!E:E,MATCH(Safra!F$459, BaseSafra!E:E, 0)+ROW(A13)),""),""),"")</f>
        <v/>
      </c>
      <c r="E474" s="729"/>
      <c r="F474" s="729"/>
      <c r="G474" s="729"/>
      <c r="H474" s="729"/>
      <c r="I474" s="730"/>
      <c r="J474" s="229"/>
      <c r="K474" s="229"/>
      <c r="L474" s="229"/>
      <c r="M474" s="279"/>
      <c r="N474" s="279"/>
      <c r="O474" s="279"/>
      <c r="P474" s="279"/>
      <c r="Q474" s="279"/>
      <c r="R474" s="279"/>
      <c r="S474" s="279"/>
      <c r="T474" s="279"/>
      <c r="U474" s="279"/>
      <c r="V474" s="279"/>
      <c r="W474" s="279"/>
      <c r="X474" s="279"/>
      <c r="Y474" s="657"/>
      <c r="Z474" s="658"/>
      <c r="AA474" s="658"/>
      <c r="AB474" s="658"/>
      <c r="AC474" s="658"/>
      <c r="AD474" s="659"/>
      <c r="AE474" s="61"/>
    </row>
    <row r="475" spans="2:31" s="3" customFormat="1" ht="18" customHeight="1" x14ac:dyDescent="0.3">
      <c r="B475" s="60"/>
      <c r="C475" s="741"/>
      <c r="D475" s="728" t="str" cm="1">
        <f t="array" ref="D475">IFERROR(IF(INDEX(BaseSafra!E:E,MATCH(Safra!F$459,BaseSafra!E:E, 0)+ROW(A14))&lt;&gt;"",IF(INDEX(BaseSafra!E:E,MATCH(Safra!F$459,BaseSafra!E:E, 0)+ROW(A14))&lt;&gt;Safra!F$459,INDEX(BaseSafra!E:E,MATCH(Safra!F$459, BaseSafra!E:E, 0)+ROW(A14)),""),""),"")</f>
        <v/>
      </c>
      <c r="E475" s="729"/>
      <c r="F475" s="729"/>
      <c r="G475" s="729"/>
      <c r="H475" s="729"/>
      <c r="I475" s="730"/>
      <c r="J475" s="229"/>
      <c r="K475" s="229"/>
      <c r="L475" s="229"/>
      <c r="M475" s="279"/>
      <c r="N475" s="279"/>
      <c r="O475" s="279"/>
      <c r="P475" s="279"/>
      <c r="Q475" s="279"/>
      <c r="R475" s="279"/>
      <c r="S475" s="279"/>
      <c r="T475" s="279"/>
      <c r="U475" s="279"/>
      <c r="V475" s="279"/>
      <c r="W475" s="279"/>
      <c r="X475" s="279"/>
      <c r="Y475" s="657"/>
      <c r="Z475" s="658"/>
      <c r="AA475" s="658"/>
      <c r="AB475" s="658"/>
      <c r="AC475" s="658"/>
      <c r="AD475" s="659"/>
      <c r="AE475" s="61"/>
    </row>
    <row r="476" spans="2:31" s="3" customFormat="1" ht="18" customHeight="1" x14ac:dyDescent="0.3">
      <c r="B476" s="60"/>
      <c r="C476" s="741"/>
      <c r="D476" s="728" t="str" cm="1">
        <f t="array" ref="D476">IFERROR(IF(INDEX(BaseSafra!E:E,MATCH(Safra!F$459,BaseSafra!E:E, 0)+ROW(A15))&lt;&gt;"",IF(INDEX(BaseSafra!E:E,MATCH(Safra!F$459,BaseSafra!E:E, 0)+ROW(A15))&lt;&gt;Safra!F$459,INDEX(BaseSafra!E:E,MATCH(Safra!F$459, BaseSafra!E:E, 0)+ROW(A15)),""),""),"")</f>
        <v/>
      </c>
      <c r="E476" s="729"/>
      <c r="F476" s="729"/>
      <c r="G476" s="729"/>
      <c r="H476" s="729"/>
      <c r="I476" s="730"/>
      <c r="J476" s="229"/>
      <c r="K476" s="229"/>
      <c r="L476" s="229"/>
      <c r="M476" s="279"/>
      <c r="N476" s="279"/>
      <c r="O476" s="279"/>
      <c r="P476" s="279"/>
      <c r="Q476" s="279"/>
      <c r="R476" s="279"/>
      <c r="S476" s="279"/>
      <c r="T476" s="279"/>
      <c r="U476" s="279"/>
      <c r="V476" s="279"/>
      <c r="W476" s="279"/>
      <c r="X476" s="279"/>
      <c r="Y476" s="657"/>
      <c r="Z476" s="658"/>
      <c r="AA476" s="658"/>
      <c r="AB476" s="658"/>
      <c r="AC476" s="658"/>
      <c r="AD476" s="659"/>
      <c r="AE476" s="61"/>
    </row>
    <row r="477" spans="2:31" s="3" customFormat="1" ht="18" customHeight="1" x14ac:dyDescent="0.3">
      <c r="B477" s="60"/>
      <c r="C477" s="741"/>
      <c r="D477" s="728" t="str" cm="1">
        <f t="array" ref="D477">IFERROR(IF(INDEX(BaseSafra!E:E,MATCH(Safra!F$459,BaseSafra!E:E, 0)+ROW(A16))&lt;&gt;"",IF(INDEX(BaseSafra!E:E,MATCH(Safra!F$459,BaseSafra!E:E, 0)+ROW(A16))&lt;&gt;Safra!F$459,INDEX(BaseSafra!E:E,MATCH(Safra!F$459, BaseSafra!E:E, 0)+ROW(A16)),""),""),"")</f>
        <v/>
      </c>
      <c r="E477" s="729"/>
      <c r="F477" s="729"/>
      <c r="G477" s="729"/>
      <c r="H477" s="729"/>
      <c r="I477" s="730"/>
      <c r="J477" s="229"/>
      <c r="K477" s="229"/>
      <c r="L477" s="229"/>
      <c r="M477" s="279"/>
      <c r="N477" s="279"/>
      <c r="O477" s="279"/>
      <c r="P477" s="279"/>
      <c r="Q477" s="279"/>
      <c r="R477" s="279"/>
      <c r="S477" s="279"/>
      <c r="T477" s="279"/>
      <c r="U477" s="279"/>
      <c r="V477" s="279"/>
      <c r="W477" s="279"/>
      <c r="X477" s="279"/>
      <c r="Y477" s="657"/>
      <c r="Z477" s="658"/>
      <c r="AA477" s="658"/>
      <c r="AB477" s="658"/>
      <c r="AC477" s="658"/>
      <c r="AD477" s="659"/>
      <c r="AE477" s="61"/>
    </row>
    <row r="478" spans="2:31" s="3" customFormat="1" ht="18" customHeight="1" x14ac:dyDescent="0.3">
      <c r="B478" s="60"/>
      <c r="C478" s="741"/>
      <c r="D478" s="728" t="str" cm="1">
        <f t="array" ref="D478">IFERROR(IF(INDEX(BaseSafra!E:E,MATCH(Safra!F$459,BaseSafra!E:E, 0)+ROW(A17))&lt;&gt;"",IF(INDEX(BaseSafra!E:E,MATCH(Safra!F$459,BaseSafra!E:E, 0)+ROW(A17))&lt;&gt;Safra!F$459,INDEX(BaseSafra!E:E,MATCH(Safra!F$459, BaseSafra!E:E, 0)+ROW(A17)),""),""),"")</f>
        <v/>
      </c>
      <c r="E478" s="729"/>
      <c r="F478" s="729"/>
      <c r="G478" s="729"/>
      <c r="H478" s="729"/>
      <c r="I478" s="730"/>
      <c r="J478" s="229"/>
      <c r="K478" s="229"/>
      <c r="L478" s="229"/>
      <c r="M478" s="280"/>
      <c r="N478" s="280"/>
      <c r="O478" s="280"/>
      <c r="P478" s="280"/>
      <c r="Q478" s="280"/>
      <c r="R478" s="280"/>
      <c r="S478" s="280"/>
      <c r="T478" s="280"/>
      <c r="U478" s="280"/>
      <c r="V478" s="280"/>
      <c r="W478" s="280"/>
      <c r="X478" s="280"/>
      <c r="Y478" s="657"/>
      <c r="Z478" s="658"/>
      <c r="AA478" s="658"/>
      <c r="AB478" s="658"/>
      <c r="AC478" s="658"/>
      <c r="AD478" s="659"/>
      <c r="AE478" s="61"/>
    </row>
    <row r="479" spans="2:31" s="3" customFormat="1" ht="18" customHeight="1" x14ac:dyDescent="0.3">
      <c r="B479" s="60"/>
      <c r="C479" s="741"/>
      <c r="D479" s="728" t="str" cm="1">
        <f t="array" ref="D479">IFERROR(IF(INDEX(BaseSafra!E:E,MATCH(Safra!F$459,BaseSafra!E:E, 0)+ROW(A18))&lt;&gt;"",IF(INDEX(BaseSafra!E:E,MATCH(Safra!F$459,BaseSafra!E:E, 0)+ROW(A18))&lt;&gt;Safra!F$459,INDEX(BaseSafra!E:E,MATCH(Safra!F$459, BaseSafra!E:E, 0)+ROW(A18)),""),""),"")</f>
        <v/>
      </c>
      <c r="E479" s="729"/>
      <c r="F479" s="729"/>
      <c r="G479" s="729"/>
      <c r="H479" s="729"/>
      <c r="I479" s="730"/>
      <c r="J479" s="229"/>
      <c r="K479" s="229"/>
      <c r="L479" s="229"/>
      <c r="M479" s="280"/>
      <c r="N479" s="280"/>
      <c r="O479" s="280"/>
      <c r="P479" s="280"/>
      <c r="Q479" s="280"/>
      <c r="R479" s="280"/>
      <c r="S479" s="280"/>
      <c r="T479" s="280"/>
      <c r="U479" s="280"/>
      <c r="V479" s="280"/>
      <c r="W479" s="280"/>
      <c r="X479" s="280"/>
      <c r="Y479" s="657"/>
      <c r="Z479" s="658"/>
      <c r="AA479" s="658"/>
      <c r="AB479" s="658"/>
      <c r="AC479" s="658"/>
      <c r="AD479" s="659"/>
      <c r="AE479" s="61"/>
    </row>
    <row r="480" spans="2:31" s="3" customFormat="1" ht="18" customHeight="1" x14ac:dyDescent="0.3">
      <c r="B480" s="60"/>
      <c r="C480" s="741"/>
      <c r="D480" s="728" t="str" cm="1">
        <f t="array" ref="D480">IFERROR(IF(INDEX(BaseSafra!E:E,MATCH(Safra!F$459,BaseSafra!E:E, 0)+ROW(A19))&lt;&gt;"",IF(INDEX(BaseSafra!E:E,MATCH(Safra!F$459,BaseSafra!E:E, 0)+ROW(A19))&lt;&gt;Safra!F$459,INDEX(BaseSafra!E:E,MATCH(Safra!F$459, BaseSafra!E:E, 0)+ROW(A19)),""),""),"")</f>
        <v/>
      </c>
      <c r="E480" s="729"/>
      <c r="F480" s="729"/>
      <c r="G480" s="729"/>
      <c r="H480" s="729"/>
      <c r="I480" s="730"/>
      <c r="J480" s="229"/>
      <c r="K480" s="229"/>
      <c r="L480" s="229"/>
      <c r="M480" s="280"/>
      <c r="N480" s="280"/>
      <c r="O480" s="280"/>
      <c r="P480" s="280"/>
      <c r="Q480" s="280"/>
      <c r="R480" s="280"/>
      <c r="S480" s="280"/>
      <c r="T480" s="280"/>
      <c r="U480" s="280"/>
      <c r="V480" s="280"/>
      <c r="W480" s="280"/>
      <c r="X480" s="280"/>
      <c r="Y480" s="657"/>
      <c r="Z480" s="658"/>
      <c r="AA480" s="658"/>
      <c r="AB480" s="658"/>
      <c r="AC480" s="658"/>
      <c r="AD480" s="659"/>
      <c r="AE480" s="61"/>
    </row>
    <row r="481" spans="2:31" s="3" customFormat="1" ht="18" customHeight="1" x14ac:dyDescent="0.3">
      <c r="B481" s="60"/>
      <c r="C481" s="741"/>
      <c r="D481" s="728" t="str" cm="1">
        <f t="array" ref="D481">IFERROR(IF(INDEX(BaseSafra!E:E,MATCH(Safra!F$459,BaseSafra!E:E, 0)+ROW(A20))&lt;&gt;"",IF(INDEX(BaseSafra!E:E,MATCH(Safra!F$459,BaseSafra!E:E, 0)+ROW(A20))&lt;&gt;Safra!F$459,INDEX(BaseSafra!E:E,MATCH(Safra!F$459, BaseSafra!E:E, 0)+ROW(A20)),""),""),"")</f>
        <v/>
      </c>
      <c r="E481" s="729"/>
      <c r="F481" s="729"/>
      <c r="G481" s="729"/>
      <c r="H481" s="729"/>
      <c r="I481" s="730"/>
      <c r="J481" s="229"/>
      <c r="K481" s="229"/>
      <c r="L481" s="229"/>
      <c r="M481" s="280"/>
      <c r="N481" s="280"/>
      <c r="O481" s="280"/>
      <c r="P481" s="280"/>
      <c r="Q481" s="280"/>
      <c r="R481" s="280"/>
      <c r="S481" s="280"/>
      <c r="T481" s="280"/>
      <c r="U481" s="280"/>
      <c r="V481" s="280"/>
      <c r="W481" s="280"/>
      <c r="X481" s="280"/>
      <c r="Y481" s="657"/>
      <c r="Z481" s="658"/>
      <c r="AA481" s="658"/>
      <c r="AB481" s="658"/>
      <c r="AC481" s="658"/>
      <c r="AD481" s="659"/>
      <c r="AE481" s="61"/>
    </row>
    <row r="482" spans="2:31" s="3" customFormat="1" ht="18" customHeight="1" x14ac:dyDescent="0.3">
      <c r="B482" s="60"/>
      <c r="C482" s="742"/>
      <c r="D482" s="728" t="str" cm="1">
        <f t="array" ref="D482">IFERROR(IF(INDEX(BaseSafra!E:E,MATCH(Safra!F$459,BaseSafra!E:E, 0)+ROW(A21))&lt;&gt;"",IF(INDEX(BaseSafra!E:E,MATCH(Safra!F$459,BaseSafra!E:E, 0)+ROW(A21))&lt;&gt;Safra!F$459,INDEX(BaseSafra!E:E,MATCH(Safra!F$459, BaseSafra!E:E, 0)+ROW(A21)),""),""),"")</f>
        <v/>
      </c>
      <c r="E482" s="729"/>
      <c r="F482" s="729"/>
      <c r="G482" s="729"/>
      <c r="H482" s="729"/>
      <c r="I482" s="730"/>
      <c r="J482" s="240"/>
      <c r="K482" s="240"/>
      <c r="L482" s="240"/>
      <c r="M482" s="281"/>
      <c r="N482" s="281"/>
      <c r="O482" s="281"/>
      <c r="P482" s="281"/>
      <c r="Q482" s="281"/>
      <c r="R482" s="281"/>
      <c r="S482" s="281"/>
      <c r="T482" s="281"/>
      <c r="U482" s="281"/>
      <c r="V482" s="281"/>
      <c r="W482" s="281"/>
      <c r="X482" s="281"/>
      <c r="Y482" s="660"/>
      <c r="Z482" s="661"/>
      <c r="AA482" s="661"/>
      <c r="AB482" s="661"/>
      <c r="AC482" s="661"/>
      <c r="AD482" s="662"/>
      <c r="AE482" s="61"/>
    </row>
    <row r="483" spans="2:31" ht="18" customHeight="1" x14ac:dyDescent="0.3">
      <c r="B483" s="22"/>
      <c r="D483" s="31"/>
      <c r="E483" s="31"/>
      <c r="F483" s="31"/>
      <c r="G483" s="31"/>
      <c r="H483" s="31"/>
      <c r="I483" s="31"/>
      <c r="J483" s="31"/>
      <c r="K483" s="31"/>
      <c r="L483" s="31"/>
      <c r="M483" s="31"/>
      <c r="N483" s="31"/>
      <c r="O483" s="31"/>
      <c r="P483" s="31"/>
      <c r="Q483" s="31"/>
      <c r="R483" s="31"/>
      <c r="S483" s="31"/>
      <c r="T483" s="31"/>
      <c r="U483" s="31"/>
      <c r="V483" s="31"/>
      <c r="W483" s="31"/>
      <c r="X483" s="31"/>
      <c r="Y483" s="31"/>
      <c r="Z483" s="31"/>
      <c r="AA483" s="31"/>
      <c r="AB483" s="31"/>
      <c r="AC483" s="31"/>
      <c r="AD483" s="31"/>
      <c r="AE483" s="21"/>
    </row>
    <row r="484" spans="2:31" s="3" customFormat="1" ht="19.8" customHeight="1" x14ac:dyDescent="0.3">
      <c r="B484" s="60"/>
      <c r="C484" s="740">
        <v>19</v>
      </c>
      <c r="D484" s="743" t="s">
        <v>48</v>
      </c>
      <c r="E484" s="664"/>
      <c r="F484" s="743" t="s">
        <v>45</v>
      </c>
      <c r="G484" s="743"/>
      <c r="H484" s="743"/>
      <c r="I484" s="277"/>
      <c r="J484" s="744" t="s">
        <v>286</v>
      </c>
      <c r="K484" s="745"/>
      <c r="L484" s="745"/>
      <c r="M484" s="745"/>
      <c r="N484" s="745"/>
      <c r="O484" s="745"/>
      <c r="P484" s="745"/>
      <c r="Q484" s="745"/>
      <c r="R484" s="745"/>
      <c r="S484" s="745"/>
      <c r="T484" s="745"/>
      <c r="U484" s="745"/>
      <c r="V484" s="745"/>
      <c r="W484" s="745"/>
      <c r="X484" s="746"/>
      <c r="Y484" s="744" t="s">
        <v>47</v>
      </c>
      <c r="Z484" s="745"/>
      <c r="AA484" s="745"/>
      <c r="AB484" s="745"/>
      <c r="AC484" s="745"/>
      <c r="AD484" s="746"/>
      <c r="AE484" s="61"/>
    </row>
    <row r="485" spans="2:31" s="3" customFormat="1" ht="19.8" customHeight="1" x14ac:dyDescent="0.3">
      <c r="B485" s="60"/>
      <c r="C485" s="741"/>
      <c r="D485" s="666"/>
      <c r="E485" s="667"/>
      <c r="F485" s="743"/>
      <c r="G485" s="743"/>
      <c r="H485" s="743"/>
      <c r="I485" s="278"/>
      <c r="J485" s="747" t="str">
        <f>IF(MONTH($D$15)&gt;=10,(YEAR($D$15)-2)&amp;"/"&amp;(YEAR($D$15)-1),(YEAR($D$15)-3)&amp;"/"&amp;(YEAR($D$15)-2))</f>
        <v>2022/2023</v>
      </c>
      <c r="K485" s="747"/>
      <c r="L485" s="747"/>
      <c r="M485" s="747" t="str">
        <f>IF(MONTH($D$15)&gt;=10,(YEAR($D$15)-1)&amp;"/"&amp;YEAR($D$15),(YEAR($D$15)-2)&amp;"/"&amp;(YEAR($D$15)-1))</f>
        <v>2023/2024</v>
      </c>
      <c r="N485" s="747"/>
      <c r="O485" s="747"/>
      <c r="P485" s="747" t="str">
        <f>IF(MONTH($D$15)&gt;=10,YEAR($D$15)&amp;"/"&amp;YEAR($D$15)+1,YEAR($D$15)-1&amp;"/"&amp;YEAR($D$15))</f>
        <v>2024/2025</v>
      </c>
      <c r="Q485" s="747"/>
      <c r="R485" s="747"/>
      <c r="S485" s="747" t="str">
        <f>IF(MONTH($D$15)&gt;=10,(YEAR($D$15)+1)&amp;"/"&amp;(YEAR($D$15)+2),YEAR($D$15)&amp;"/"&amp;(YEAR($D$15)+1))</f>
        <v>2025/2026</v>
      </c>
      <c r="T485" s="747"/>
      <c r="U485" s="747"/>
      <c r="V485" s="747" t="str">
        <f>IF(MONTH($D$15)&gt;=10,(YEAR($D$15)+2)&amp;"/"&amp;(YEAR($D$15)+3),(YEAR($D$15)+1)&amp;"/"&amp;(YEAR($D$15)+2))</f>
        <v>2026/2027</v>
      </c>
      <c r="W485" s="747"/>
      <c r="X485" s="747"/>
      <c r="Y485" s="117"/>
      <c r="Z485" s="115"/>
      <c r="AA485" s="115"/>
      <c r="AB485" s="115"/>
      <c r="AC485" s="115"/>
      <c r="AD485" s="116"/>
      <c r="AE485" s="61"/>
    </row>
    <row r="486" spans="2:31" s="3" customFormat="1" ht="18" customHeight="1" x14ac:dyDescent="0.3">
      <c r="B486" s="60"/>
      <c r="C486" s="741"/>
      <c r="D486" s="748" t="s">
        <v>30</v>
      </c>
      <c r="E486" s="749"/>
      <c r="F486" s="749"/>
      <c r="G486" s="749"/>
      <c r="H486" s="749"/>
      <c r="I486" s="750"/>
      <c r="J486" s="32" t="s">
        <v>287</v>
      </c>
      <c r="K486" s="110" t="s">
        <v>288</v>
      </c>
      <c r="L486" s="35" t="s">
        <v>289</v>
      </c>
      <c r="M486" s="32" t="s">
        <v>287</v>
      </c>
      <c r="N486" s="110" t="s">
        <v>288</v>
      </c>
      <c r="O486" s="35" t="s">
        <v>289</v>
      </c>
      <c r="P486" s="32" t="s">
        <v>287</v>
      </c>
      <c r="Q486" s="110" t="s">
        <v>288</v>
      </c>
      <c r="R486" s="35" t="s">
        <v>289</v>
      </c>
      <c r="S486" s="32" t="s">
        <v>287</v>
      </c>
      <c r="T486" s="110" t="s">
        <v>288</v>
      </c>
      <c r="U486" s="35" t="s">
        <v>289</v>
      </c>
      <c r="V486" s="32" t="s">
        <v>287</v>
      </c>
      <c r="W486" s="110" t="s">
        <v>288</v>
      </c>
      <c r="X486" s="35" t="s">
        <v>289</v>
      </c>
      <c r="Y486" s="657"/>
      <c r="Z486" s="658"/>
      <c r="AA486" s="658"/>
      <c r="AB486" s="658"/>
      <c r="AC486" s="658"/>
      <c r="AD486" s="659"/>
      <c r="AE486" s="61"/>
    </row>
    <row r="487" spans="2:31" s="3" customFormat="1" ht="18" customHeight="1" x14ac:dyDescent="0.3">
      <c r="B487" s="60"/>
      <c r="C487" s="741"/>
      <c r="D487" s="728" t="str" cm="1">
        <f t="array" ref="D487">IFERROR(IF(INDEX(BaseSafra!E:E,MATCH(Safra!F$484,BaseSafra!E:E, 0)+ROW(A1))&lt;&gt;"",IF(INDEX(BaseSafra!E:E,MATCH(Safra!F$484,BaseSafra!E:E, 0)+ROW(A1))&lt;&gt;Safra!F$484,INDEX(BaseSafra!E:E,MATCH(Safra!F$484, BaseSafra!E:E, 0)+ROW(A1)),""),""),"")</f>
        <v>Área Plantada (ha)</v>
      </c>
      <c r="E487" s="729"/>
      <c r="F487" s="729"/>
      <c r="G487" s="729"/>
      <c r="H487" s="729"/>
      <c r="I487" s="730"/>
      <c r="J487" s="220">
        <f t="shared" ref="J487:X487" si="133">SUM(J488:J489)</f>
        <v>0</v>
      </c>
      <c r="K487" s="220">
        <f t="shared" si="133"/>
        <v>0</v>
      </c>
      <c r="L487" s="220">
        <f t="shared" si="133"/>
        <v>0</v>
      </c>
      <c r="M487" s="220">
        <f t="shared" si="133"/>
        <v>0</v>
      </c>
      <c r="N487" s="220">
        <f t="shared" si="133"/>
        <v>0</v>
      </c>
      <c r="O487" s="220">
        <f t="shared" si="133"/>
        <v>0</v>
      </c>
      <c r="P487" s="220">
        <f t="shared" si="133"/>
        <v>0</v>
      </c>
      <c r="Q487" s="220">
        <f t="shared" si="133"/>
        <v>0</v>
      </c>
      <c r="R487" s="220">
        <f t="shared" si="133"/>
        <v>0</v>
      </c>
      <c r="S487" s="220">
        <f t="shared" si="133"/>
        <v>0</v>
      </c>
      <c r="T487" s="220">
        <f t="shared" si="133"/>
        <v>0</v>
      </c>
      <c r="U487" s="220">
        <f t="shared" si="133"/>
        <v>0</v>
      </c>
      <c r="V487" s="220">
        <f t="shared" si="133"/>
        <v>0</v>
      </c>
      <c r="W487" s="220">
        <f t="shared" si="133"/>
        <v>0</v>
      </c>
      <c r="X487" s="220">
        <f t="shared" si="133"/>
        <v>0</v>
      </c>
      <c r="Y487" s="657"/>
      <c r="Z487" s="658"/>
      <c r="AA487" s="658"/>
      <c r="AB487" s="658"/>
      <c r="AC487" s="658"/>
      <c r="AD487" s="659"/>
      <c r="AE487" s="61"/>
    </row>
    <row r="488" spans="2:31" s="3" customFormat="1" ht="18" customHeight="1" x14ac:dyDescent="0.3">
      <c r="B488" s="60"/>
      <c r="C488" s="741"/>
      <c r="D488" s="728" t="str" cm="1">
        <f t="array" ref="D488">IFERROR(IF(INDEX(BaseSafra!E:E,MATCH(Safra!F$484,BaseSafra!E:E, 0)+ROW(A2))&lt;&gt;"",IF(INDEX(BaseSafra!E:E,MATCH(Safra!F$484,BaseSafra!E:E, 0)+ROW(A2))&lt;&gt;Safra!F$484,INDEX(BaseSafra!E:E,MATCH(Safra!F$484, BaseSafra!E:E, 0)+ROW(A2)),""),""),"")</f>
        <v>Própria (ha)</v>
      </c>
      <c r="E488" s="729"/>
      <c r="F488" s="729"/>
      <c r="G488" s="729"/>
      <c r="H488" s="729"/>
      <c r="I488" s="730"/>
      <c r="J488" s="229"/>
      <c r="K488" s="229"/>
      <c r="L488" s="229"/>
      <c r="M488" s="229"/>
      <c r="N488" s="229"/>
      <c r="O488" s="229"/>
      <c r="P488" s="229"/>
      <c r="Q488" s="229"/>
      <c r="R488" s="229"/>
      <c r="S488" s="229"/>
      <c r="T488" s="229"/>
      <c r="U488" s="229"/>
      <c r="V488" s="229"/>
      <c r="W488" s="229"/>
      <c r="X488" s="229"/>
      <c r="Y488" s="657"/>
      <c r="Z488" s="658"/>
      <c r="AA488" s="658"/>
      <c r="AB488" s="658"/>
      <c r="AC488" s="658"/>
      <c r="AD488" s="659"/>
      <c r="AE488" s="61"/>
    </row>
    <row r="489" spans="2:31" s="3" customFormat="1" ht="18" customHeight="1" x14ac:dyDescent="0.3">
      <c r="B489" s="60"/>
      <c r="C489" s="741"/>
      <c r="D489" s="728" t="str" cm="1">
        <f t="array" ref="D489">IFERROR(IF(INDEX(BaseSafra!E:E,MATCH(Safra!F$484,BaseSafra!E:E, 0)+ROW(A3))&lt;&gt;"",IF(INDEX(BaseSafra!E:E,MATCH(Safra!F$484,BaseSafra!E:E, 0)+ROW(A3))&lt;&gt;Safra!F$484,INDEX(BaseSafra!E:E,MATCH(Safra!F$484, BaseSafra!E:E, 0)+ROW(A3)),""),""),"")</f>
        <v>Arrendada (ha)</v>
      </c>
      <c r="E489" s="729"/>
      <c r="F489" s="729"/>
      <c r="G489" s="729"/>
      <c r="H489" s="729"/>
      <c r="I489" s="730"/>
      <c r="J489" s="229"/>
      <c r="K489" s="229"/>
      <c r="L489" s="229"/>
      <c r="M489" s="229"/>
      <c r="N489" s="229"/>
      <c r="O489" s="229"/>
      <c r="P489" s="229"/>
      <c r="Q489" s="229"/>
      <c r="R489" s="229"/>
      <c r="S489" s="229"/>
      <c r="T489" s="229"/>
      <c r="U489" s="229"/>
      <c r="V489" s="229"/>
      <c r="W489" s="229"/>
      <c r="X489" s="229"/>
      <c r="Y489" s="657"/>
      <c r="Z489" s="658"/>
      <c r="AA489" s="658"/>
      <c r="AB489" s="658"/>
      <c r="AC489" s="658"/>
      <c r="AD489" s="659"/>
      <c r="AE489" s="61"/>
    </row>
    <row r="490" spans="2:31" s="3" customFormat="1" ht="18" customHeight="1" x14ac:dyDescent="0.3">
      <c r="B490" s="60"/>
      <c r="C490" s="741"/>
      <c r="D490" s="728" t="str" cm="1">
        <f t="array" ref="D490">IFERROR(IF(INDEX(BaseSafra!E:E,MATCH(Safra!F$484,BaseSafra!E:E, 0)+ROW(A4))&lt;&gt;"",IF(INDEX(BaseSafra!E:E,MATCH(Safra!F$484,BaseSafra!E:E, 0)+ROW(A4))&lt;&gt;Safra!F$484,INDEX(BaseSafra!E:E,MATCH(Safra!F$484, BaseSafra!E:E, 0)+ROW(A4)),""),""),"")</f>
        <v>Rendimento (sc/ha)</v>
      </c>
      <c r="E490" s="729"/>
      <c r="F490" s="729"/>
      <c r="G490" s="729"/>
      <c r="H490" s="729"/>
      <c r="I490" s="730"/>
      <c r="J490" s="229"/>
      <c r="K490" s="229"/>
      <c r="L490" s="229"/>
      <c r="M490" s="229"/>
      <c r="N490" s="229"/>
      <c r="O490" s="229"/>
      <c r="P490" s="229"/>
      <c r="Q490" s="229"/>
      <c r="R490" s="229"/>
      <c r="S490" s="229"/>
      <c r="T490" s="229"/>
      <c r="U490" s="229"/>
      <c r="V490" s="229"/>
      <c r="W490" s="229"/>
      <c r="X490" s="229"/>
      <c r="Y490" s="657"/>
      <c r="Z490" s="658"/>
      <c r="AA490" s="658"/>
      <c r="AB490" s="658"/>
      <c r="AC490" s="658"/>
      <c r="AD490" s="659"/>
      <c r="AE490" s="61"/>
    </row>
    <row r="491" spans="2:31" s="3" customFormat="1" ht="18" customHeight="1" x14ac:dyDescent="0.3">
      <c r="B491" s="60"/>
      <c r="C491" s="741"/>
      <c r="D491" s="728" t="str" cm="1">
        <f t="array" ref="D491">IFERROR(IF(INDEX(BaseSafra!E:E,MATCH(Safra!F$484,BaseSafra!E:E, 0)+ROW(A5))&lt;&gt;"",IF(INDEX(BaseSafra!E:E,MATCH(Safra!F$484,BaseSafra!E:E, 0)+ROW(A5))&lt;&gt;Safra!F$484,INDEX(BaseSafra!E:E,MATCH(Safra!F$484, BaseSafra!E:E, 0)+ROW(A5)),""),""),"")</f>
        <v>Produção (sc)</v>
      </c>
      <c r="E491" s="729"/>
      <c r="F491" s="729"/>
      <c r="G491" s="729"/>
      <c r="H491" s="729"/>
      <c r="I491" s="730"/>
      <c r="J491" s="229">
        <f t="shared" ref="J491:X491" si="134">J490*J487</f>
        <v>0</v>
      </c>
      <c r="K491" s="229">
        <f t="shared" si="134"/>
        <v>0</v>
      </c>
      <c r="L491" s="229">
        <f t="shared" si="134"/>
        <v>0</v>
      </c>
      <c r="M491" s="229">
        <f t="shared" si="134"/>
        <v>0</v>
      </c>
      <c r="N491" s="229">
        <f t="shared" si="134"/>
        <v>0</v>
      </c>
      <c r="O491" s="229">
        <f t="shared" si="134"/>
        <v>0</v>
      </c>
      <c r="P491" s="229">
        <f t="shared" si="134"/>
        <v>0</v>
      </c>
      <c r="Q491" s="229">
        <f t="shared" si="134"/>
        <v>0</v>
      </c>
      <c r="R491" s="229">
        <f t="shared" si="134"/>
        <v>0</v>
      </c>
      <c r="S491" s="229">
        <f t="shared" si="134"/>
        <v>0</v>
      </c>
      <c r="T491" s="229">
        <f t="shared" si="134"/>
        <v>0</v>
      </c>
      <c r="U491" s="229">
        <f t="shared" si="134"/>
        <v>0</v>
      </c>
      <c r="V491" s="229">
        <f t="shared" si="134"/>
        <v>0</v>
      </c>
      <c r="W491" s="229">
        <f t="shared" si="134"/>
        <v>0</v>
      </c>
      <c r="X491" s="229">
        <f t="shared" si="134"/>
        <v>0</v>
      </c>
      <c r="Y491" s="657"/>
      <c r="Z491" s="658"/>
      <c r="AA491" s="658"/>
      <c r="AB491" s="658"/>
      <c r="AC491" s="658"/>
      <c r="AD491" s="659"/>
      <c r="AE491" s="61"/>
    </row>
    <row r="492" spans="2:31" s="3" customFormat="1" ht="18" customHeight="1" x14ac:dyDescent="0.3">
      <c r="B492" s="60"/>
      <c r="C492" s="741"/>
      <c r="D492" s="728" t="str" cm="1">
        <f t="array" ref="D492">IFERROR(IF(INDEX(BaseSafra!E:E,MATCH(Safra!F$484,BaseSafra!E:E, 0)+ROW(A6))&lt;&gt;"",IF(INDEX(BaseSafra!E:E,MATCH(Safra!F$484,BaseSafra!E:E, 0)+ROW(A6))&lt;&gt;Safra!F$484,INDEX(BaseSafra!E:E,MATCH(Safra!F$484, BaseSafra!E:E, 0)+ROW(A6)),""),""),"")</f>
        <v>Preço médio (R$/sc)</v>
      </c>
      <c r="E492" s="729"/>
      <c r="F492" s="729"/>
      <c r="G492" s="729"/>
      <c r="H492" s="729"/>
      <c r="I492" s="730"/>
      <c r="J492" s="229"/>
      <c r="K492" s="229"/>
      <c r="L492" s="229"/>
      <c r="M492" s="231"/>
      <c r="N492" s="231"/>
      <c r="O492" s="231"/>
      <c r="P492" s="231"/>
      <c r="Q492" s="231"/>
      <c r="R492" s="231"/>
      <c r="S492" s="231"/>
      <c r="T492" s="231"/>
      <c r="U492" s="231"/>
      <c r="V492" s="231"/>
      <c r="W492" s="231"/>
      <c r="X492" s="231"/>
      <c r="Y492" s="657"/>
      <c r="Z492" s="658"/>
      <c r="AA492" s="658"/>
      <c r="AB492" s="658"/>
      <c r="AC492" s="658"/>
      <c r="AD492" s="659"/>
      <c r="AE492" s="61"/>
    </row>
    <row r="493" spans="2:31" s="3" customFormat="1" ht="18" customHeight="1" x14ac:dyDescent="0.3">
      <c r="B493" s="60"/>
      <c r="C493" s="741"/>
      <c r="D493" s="728" t="str" cm="1">
        <f t="array" ref="D493">IFERROR(IF(INDEX(BaseSafra!E:E,MATCH(Safra!F$484,BaseSafra!E:E, 0)+ROW(A7))&lt;&gt;"",IF(INDEX(BaseSafra!E:E,MATCH(Safra!F$484,BaseSafra!E:E, 0)+ROW(A7))&lt;&gt;Safra!F$484,INDEX(BaseSafra!E:E,MATCH(Safra!F$484, BaseSafra!E:E, 0)+ROW(A7)),""),""),"")</f>
        <v>Custo Médio de Produção (R$/sc)</v>
      </c>
      <c r="E493" s="729"/>
      <c r="F493" s="729"/>
      <c r="G493" s="729"/>
      <c r="H493" s="729"/>
      <c r="I493" s="730"/>
      <c r="J493" s="229"/>
      <c r="K493" s="229"/>
      <c r="L493" s="229"/>
      <c r="M493" s="231"/>
      <c r="N493" s="231"/>
      <c r="O493" s="231"/>
      <c r="P493" s="231"/>
      <c r="Q493" s="231"/>
      <c r="R493" s="231"/>
      <c r="S493" s="231"/>
      <c r="T493" s="231"/>
      <c r="U493" s="231"/>
      <c r="V493" s="231"/>
      <c r="W493" s="231"/>
      <c r="X493" s="231"/>
      <c r="Y493" s="657"/>
      <c r="Z493" s="658"/>
      <c r="AA493" s="658"/>
      <c r="AB493" s="658"/>
      <c r="AC493" s="658"/>
      <c r="AD493" s="659"/>
      <c r="AE493" s="61"/>
    </row>
    <row r="494" spans="2:31" s="3" customFormat="1" ht="18" customHeight="1" x14ac:dyDescent="0.3">
      <c r="B494" s="60"/>
      <c r="C494" s="741"/>
      <c r="D494" s="728" t="str" cm="1">
        <f t="array" ref="D494">IFERROR(IF(INDEX(BaseSafra!E:E,MATCH(Safra!F$484,BaseSafra!E:E, 0)+ROW(A8))&lt;&gt;"",IF(INDEX(BaseSafra!E:E,MATCH(Safra!F$484,BaseSafra!E:E, 0)+ROW(A8))&lt;&gt;Safra!F$484,INDEX(BaseSafra!E:E,MATCH(Safra!F$484, BaseSafra!E:E, 0)+ROW(A8)),""),""),"")</f>
        <v>Receita Total (R$)</v>
      </c>
      <c r="E494" s="729"/>
      <c r="F494" s="729"/>
      <c r="G494" s="729"/>
      <c r="H494" s="729"/>
      <c r="I494" s="730"/>
      <c r="J494" s="239">
        <f t="shared" ref="J494:X494" si="135">J491*J492</f>
        <v>0</v>
      </c>
      <c r="K494" s="239">
        <f t="shared" si="135"/>
        <v>0</v>
      </c>
      <c r="L494" s="239">
        <f t="shared" si="135"/>
        <v>0</v>
      </c>
      <c r="M494" s="239">
        <f t="shared" si="135"/>
        <v>0</v>
      </c>
      <c r="N494" s="239">
        <f t="shared" si="135"/>
        <v>0</v>
      </c>
      <c r="O494" s="239">
        <f t="shared" si="135"/>
        <v>0</v>
      </c>
      <c r="P494" s="239">
        <f t="shared" si="135"/>
        <v>0</v>
      </c>
      <c r="Q494" s="239">
        <f t="shared" si="135"/>
        <v>0</v>
      </c>
      <c r="R494" s="239">
        <f t="shared" si="135"/>
        <v>0</v>
      </c>
      <c r="S494" s="239">
        <f t="shared" si="135"/>
        <v>0</v>
      </c>
      <c r="T494" s="239">
        <f t="shared" si="135"/>
        <v>0</v>
      </c>
      <c r="U494" s="239">
        <f t="shared" si="135"/>
        <v>0</v>
      </c>
      <c r="V494" s="239">
        <f t="shared" si="135"/>
        <v>0</v>
      </c>
      <c r="W494" s="239">
        <f t="shared" si="135"/>
        <v>0</v>
      </c>
      <c r="X494" s="239">
        <f t="shared" si="135"/>
        <v>0</v>
      </c>
      <c r="Y494" s="657"/>
      <c r="Z494" s="658"/>
      <c r="AA494" s="658"/>
      <c r="AB494" s="658"/>
      <c r="AC494" s="658"/>
      <c r="AD494" s="659"/>
      <c r="AE494" s="61"/>
    </row>
    <row r="495" spans="2:31" s="3" customFormat="1" ht="18" customHeight="1" x14ac:dyDescent="0.3">
      <c r="B495" s="60"/>
      <c r="C495" s="741"/>
      <c r="D495" s="728" t="str" cm="1">
        <f t="array" ref="D495">IFERROR(IF(INDEX(BaseSafra!E:E,MATCH(Safra!F$484,BaseSafra!E:E, 0)+ROW(A9))&lt;&gt;"",IF(INDEX(BaseSafra!E:E,MATCH(Safra!F$484,BaseSafra!E:E, 0)+ROW(A9))&lt;&gt;Safra!F$484,INDEX(BaseSafra!E:E,MATCH(Safra!F$484, BaseSafra!E:E, 0)+ROW(A9)),""),""),"")</f>
        <v>Custo Total de Produção (R$)</v>
      </c>
      <c r="E495" s="729"/>
      <c r="F495" s="729"/>
      <c r="G495" s="729"/>
      <c r="H495" s="729"/>
      <c r="I495" s="730"/>
      <c r="J495" s="239">
        <f t="shared" ref="J495:X495" si="136">J493*J487</f>
        <v>0</v>
      </c>
      <c r="K495" s="239">
        <f t="shared" si="136"/>
        <v>0</v>
      </c>
      <c r="L495" s="239">
        <f t="shared" si="136"/>
        <v>0</v>
      </c>
      <c r="M495" s="239">
        <f t="shared" si="136"/>
        <v>0</v>
      </c>
      <c r="N495" s="239">
        <f t="shared" si="136"/>
        <v>0</v>
      </c>
      <c r="O495" s="239">
        <f t="shared" si="136"/>
        <v>0</v>
      </c>
      <c r="P495" s="239">
        <f t="shared" si="136"/>
        <v>0</v>
      </c>
      <c r="Q495" s="239">
        <f t="shared" si="136"/>
        <v>0</v>
      </c>
      <c r="R495" s="239">
        <f t="shared" si="136"/>
        <v>0</v>
      </c>
      <c r="S495" s="239">
        <f t="shared" si="136"/>
        <v>0</v>
      </c>
      <c r="T495" s="239">
        <f t="shared" si="136"/>
        <v>0</v>
      </c>
      <c r="U495" s="239">
        <f t="shared" si="136"/>
        <v>0</v>
      </c>
      <c r="V495" s="239">
        <f t="shared" si="136"/>
        <v>0</v>
      </c>
      <c r="W495" s="239">
        <f t="shared" si="136"/>
        <v>0</v>
      </c>
      <c r="X495" s="239">
        <f t="shared" si="136"/>
        <v>0</v>
      </c>
      <c r="Y495" s="657"/>
      <c r="Z495" s="658"/>
      <c r="AA495" s="658"/>
      <c r="AB495" s="658"/>
      <c r="AC495" s="658"/>
      <c r="AD495" s="659"/>
      <c r="AE495" s="61"/>
    </row>
    <row r="496" spans="2:31" s="3" customFormat="1" ht="18" customHeight="1" x14ac:dyDescent="0.3">
      <c r="B496" s="60"/>
      <c r="C496" s="741"/>
      <c r="D496" s="728" t="str" cm="1">
        <f t="array" ref="D496">IFERROR(IF(INDEX(BaseSafra!E:E,MATCH(Safra!F$484,BaseSafra!E:E, 0)+ROW(A10))&lt;&gt;"",IF(INDEX(BaseSafra!E:E,MATCH(Safra!F$484,BaseSafra!E:E, 0)+ROW(A10))&lt;&gt;Safra!F$484,INDEX(BaseSafra!E:E,MATCH(Safra!F$484, BaseSafra!E:E, 0)+ROW(A10)),""),""),"")</f>
        <v>RESULTADO BRUTO (R$)</v>
      </c>
      <c r="E496" s="729"/>
      <c r="F496" s="729"/>
      <c r="G496" s="729"/>
      <c r="H496" s="729"/>
      <c r="I496" s="730"/>
      <c r="J496" s="239">
        <f t="shared" ref="J496:X496" si="137">J494-J495</f>
        <v>0</v>
      </c>
      <c r="K496" s="239">
        <f t="shared" si="137"/>
        <v>0</v>
      </c>
      <c r="L496" s="239">
        <f t="shared" si="137"/>
        <v>0</v>
      </c>
      <c r="M496" s="239">
        <f t="shared" si="137"/>
        <v>0</v>
      </c>
      <c r="N496" s="239">
        <f t="shared" si="137"/>
        <v>0</v>
      </c>
      <c r="O496" s="239">
        <f t="shared" si="137"/>
        <v>0</v>
      </c>
      <c r="P496" s="239">
        <f t="shared" si="137"/>
        <v>0</v>
      </c>
      <c r="Q496" s="239">
        <f t="shared" si="137"/>
        <v>0</v>
      </c>
      <c r="R496" s="239">
        <f t="shared" si="137"/>
        <v>0</v>
      </c>
      <c r="S496" s="239">
        <f t="shared" si="137"/>
        <v>0</v>
      </c>
      <c r="T496" s="239">
        <f t="shared" si="137"/>
        <v>0</v>
      </c>
      <c r="U496" s="239">
        <f t="shared" si="137"/>
        <v>0</v>
      </c>
      <c r="V496" s="239">
        <f t="shared" si="137"/>
        <v>0</v>
      </c>
      <c r="W496" s="239">
        <f t="shared" si="137"/>
        <v>0</v>
      </c>
      <c r="X496" s="239">
        <f t="shared" si="137"/>
        <v>0</v>
      </c>
      <c r="Y496" s="657"/>
      <c r="Z496" s="658"/>
      <c r="AA496" s="658"/>
      <c r="AB496" s="658"/>
      <c r="AC496" s="658"/>
      <c r="AD496" s="659"/>
      <c r="AE496" s="61"/>
    </row>
    <row r="497" spans="2:31" s="3" customFormat="1" ht="18" customHeight="1" x14ac:dyDescent="0.3">
      <c r="B497" s="60"/>
      <c r="C497" s="741"/>
      <c r="D497" s="728" t="str" cm="1">
        <f t="array" ref="D497">IFERROR(IF(INDEX(BaseSafra!E:E,MATCH(Safra!F$484,BaseSafra!E:E, 0)+ROW(A11))&lt;&gt;"",IF(INDEX(BaseSafra!E:E,MATCH(Safra!F$484,BaseSafra!E:E, 0)+ROW(A11))&lt;&gt;Safra!F$484,INDEX(BaseSafra!E:E,MATCH(Safra!F$484, BaseSafra!E:E, 0)+ROW(A11)),""),""),"")</f>
        <v>MARGEM BRUTA (%)</v>
      </c>
      <c r="E497" s="729"/>
      <c r="F497" s="729"/>
      <c r="G497" s="729"/>
      <c r="H497" s="729"/>
      <c r="I497" s="730"/>
      <c r="J497" s="239">
        <f t="shared" ref="J497:X497" si="138">IFERROR(J496/J494,0)</f>
        <v>0</v>
      </c>
      <c r="K497" s="239">
        <f t="shared" si="138"/>
        <v>0</v>
      </c>
      <c r="L497" s="239">
        <f t="shared" si="138"/>
        <v>0</v>
      </c>
      <c r="M497" s="239">
        <f t="shared" si="138"/>
        <v>0</v>
      </c>
      <c r="N497" s="239">
        <f t="shared" si="138"/>
        <v>0</v>
      </c>
      <c r="O497" s="239">
        <f t="shared" si="138"/>
        <v>0</v>
      </c>
      <c r="P497" s="239">
        <f t="shared" si="138"/>
        <v>0</v>
      </c>
      <c r="Q497" s="239">
        <f t="shared" si="138"/>
        <v>0</v>
      </c>
      <c r="R497" s="239">
        <f t="shared" si="138"/>
        <v>0</v>
      </c>
      <c r="S497" s="239">
        <f t="shared" si="138"/>
        <v>0</v>
      </c>
      <c r="T497" s="239">
        <f t="shared" si="138"/>
        <v>0</v>
      </c>
      <c r="U497" s="239">
        <f t="shared" si="138"/>
        <v>0</v>
      </c>
      <c r="V497" s="239">
        <f t="shared" si="138"/>
        <v>0</v>
      </c>
      <c r="W497" s="239">
        <f t="shared" si="138"/>
        <v>0</v>
      </c>
      <c r="X497" s="239">
        <f t="shared" si="138"/>
        <v>0</v>
      </c>
      <c r="Y497" s="657"/>
      <c r="Z497" s="658"/>
      <c r="AA497" s="658"/>
      <c r="AB497" s="658"/>
      <c r="AC497" s="658"/>
      <c r="AD497" s="659"/>
      <c r="AE497" s="61"/>
    </row>
    <row r="498" spans="2:31" s="3" customFormat="1" ht="18" customHeight="1" x14ac:dyDescent="0.3">
      <c r="B498" s="60"/>
      <c r="C498" s="741"/>
      <c r="D498" s="728" t="str" cm="1">
        <f t="array" ref="D498">IFERROR(IF(INDEX(BaseSafra!E:E,MATCH(Safra!F$484,BaseSafra!E:E, 0)+ROW(A12))&lt;&gt;"",IF(INDEX(BaseSafra!E:E,MATCH(Safra!F$484,BaseSafra!E:E, 0)+ROW(A12))&lt;&gt;Safra!F$484,INDEX(BaseSafra!E:E,MATCH(Safra!F$484, BaseSafra!E:E, 0)+ROW(A12)),""),""),"")</f>
        <v/>
      </c>
      <c r="E498" s="729"/>
      <c r="F498" s="729"/>
      <c r="G498" s="729"/>
      <c r="H498" s="729"/>
      <c r="I498" s="730"/>
      <c r="J498" s="229"/>
      <c r="K498" s="229"/>
      <c r="L498" s="229"/>
      <c r="M498" s="279"/>
      <c r="N498" s="279"/>
      <c r="O498" s="279"/>
      <c r="P498" s="279"/>
      <c r="Q498" s="279"/>
      <c r="R498" s="279"/>
      <c r="S498" s="279"/>
      <c r="T498" s="279"/>
      <c r="U498" s="279"/>
      <c r="V498" s="279"/>
      <c r="W498" s="279"/>
      <c r="X498" s="279"/>
      <c r="Y498" s="657"/>
      <c r="Z498" s="658"/>
      <c r="AA498" s="658"/>
      <c r="AB498" s="658"/>
      <c r="AC498" s="658"/>
      <c r="AD498" s="659"/>
      <c r="AE498" s="61"/>
    </row>
    <row r="499" spans="2:31" s="3" customFormat="1" ht="18" customHeight="1" x14ac:dyDescent="0.3">
      <c r="B499" s="60"/>
      <c r="C499" s="741"/>
      <c r="D499" s="728" t="str" cm="1">
        <f t="array" ref="D499">IFERROR(IF(INDEX(BaseSafra!E:E,MATCH(Safra!F$484,BaseSafra!E:E, 0)+ROW(A13))&lt;&gt;"",IF(INDEX(BaseSafra!E:E,MATCH(Safra!F$484,BaseSafra!E:E, 0)+ROW(A13))&lt;&gt;Safra!F$484,INDEX(BaseSafra!E:E,MATCH(Safra!F$484, BaseSafra!E:E, 0)+ROW(A13)),""),""),"")</f>
        <v/>
      </c>
      <c r="E499" s="729"/>
      <c r="F499" s="729"/>
      <c r="G499" s="729"/>
      <c r="H499" s="729"/>
      <c r="I499" s="730"/>
      <c r="J499" s="229"/>
      <c r="K499" s="229"/>
      <c r="L499" s="229"/>
      <c r="M499" s="279"/>
      <c r="N499" s="279"/>
      <c r="O499" s="279"/>
      <c r="P499" s="279"/>
      <c r="Q499" s="279"/>
      <c r="R499" s="279"/>
      <c r="S499" s="279"/>
      <c r="T499" s="279"/>
      <c r="U499" s="279"/>
      <c r="V499" s="279"/>
      <c r="W499" s="279"/>
      <c r="X499" s="279"/>
      <c r="Y499" s="657"/>
      <c r="Z499" s="658"/>
      <c r="AA499" s="658"/>
      <c r="AB499" s="658"/>
      <c r="AC499" s="658"/>
      <c r="AD499" s="659"/>
      <c r="AE499" s="61"/>
    </row>
    <row r="500" spans="2:31" s="3" customFormat="1" ht="18" customHeight="1" x14ac:dyDescent="0.3">
      <c r="B500" s="60"/>
      <c r="C500" s="741"/>
      <c r="D500" s="728" t="str" cm="1">
        <f t="array" ref="D500">IFERROR(IF(INDEX(BaseSafra!E:E,MATCH(Safra!F$484,BaseSafra!E:E, 0)+ROW(A14))&lt;&gt;"",IF(INDEX(BaseSafra!E:E,MATCH(Safra!F$484,BaseSafra!E:E, 0)+ROW(A14))&lt;&gt;Safra!F$484,INDEX(BaseSafra!E:E,MATCH(Safra!F$484, BaseSafra!E:E, 0)+ROW(A14)),""),""),"")</f>
        <v/>
      </c>
      <c r="E500" s="729"/>
      <c r="F500" s="729"/>
      <c r="G500" s="729"/>
      <c r="H500" s="729"/>
      <c r="I500" s="730"/>
      <c r="J500" s="229"/>
      <c r="K500" s="229"/>
      <c r="L500" s="229"/>
      <c r="M500" s="279"/>
      <c r="N500" s="279"/>
      <c r="O500" s="279"/>
      <c r="P500" s="279"/>
      <c r="Q500" s="279"/>
      <c r="R500" s="279"/>
      <c r="S500" s="279"/>
      <c r="T500" s="279"/>
      <c r="U500" s="279"/>
      <c r="V500" s="279"/>
      <c r="W500" s="279"/>
      <c r="X500" s="279"/>
      <c r="Y500" s="657"/>
      <c r="Z500" s="658"/>
      <c r="AA500" s="658"/>
      <c r="AB500" s="658"/>
      <c r="AC500" s="658"/>
      <c r="AD500" s="659"/>
      <c r="AE500" s="61"/>
    </row>
    <row r="501" spans="2:31" s="3" customFormat="1" ht="18" customHeight="1" x14ac:dyDescent="0.3">
      <c r="B501" s="60"/>
      <c r="C501" s="741"/>
      <c r="D501" s="728" t="str" cm="1">
        <f t="array" ref="D501">IFERROR(IF(INDEX(BaseSafra!E:E,MATCH(Safra!F$484,BaseSafra!E:E, 0)+ROW(A15))&lt;&gt;"",IF(INDEX(BaseSafra!E:E,MATCH(Safra!F$484,BaseSafra!E:E, 0)+ROW(A15))&lt;&gt;Safra!F$484,INDEX(BaseSafra!E:E,MATCH(Safra!F$484, BaseSafra!E:E, 0)+ROW(A15)),""),""),"")</f>
        <v/>
      </c>
      <c r="E501" s="729"/>
      <c r="F501" s="729"/>
      <c r="G501" s="729"/>
      <c r="H501" s="729"/>
      <c r="I501" s="730"/>
      <c r="J501" s="229"/>
      <c r="K501" s="229"/>
      <c r="L501" s="229"/>
      <c r="M501" s="279"/>
      <c r="N501" s="279"/>
      <c r="O501" s="279"/>
      <c r="P501" s="279"/>
      <c r="Q501" s="279"/>
      <c r="R501" s="279"/>
      <c r="S501" s="279"/>
      <c r="T501" s="279"/>
      <c r="U501" s="279"/>
      <c r="V501" s="279"/>
      <c r="W501" s="279"/>
      <c r="X501" s="279"/>
      <c r="Y501" s="657"/>
      <c r="Z501" s="658"/>
      <c r="AA501" s="658"/>
      <c r="AB501" s="658"/>
      <c r="AC501" s="658"/>
      <c r="AD501" s="659"/>
      <c r="AE501" s="61"/>
    </row>
    <row r="502" spans="2:31" s="3" customFormat="1" ht="18" customHeight="1" x14ac:dyDescent="0.3">
      <c r="B502" s="60"/>
      <c r="C502" s="741"/>
      <c r="D502" s="728" t="str" cm="1">
        <f t="array" ref="D502">IFERROR(IF(INDEX(BaseSafra!E:E,MATCH(Safra!F$484,BaseSafra!E:E, 0)+ROW(A16))&lt;&gt;"",IF(INDEX(BaseSafra!E:E,MATCH(Safra!F$484,BaseSafra!E:E, 0)+ROW(A16))&lt;&gt;Safra!F$484,INDEX(BaseSafra!E:E,MATCH(Safra!F$484, BaseSafra!E:E, 0)+ROW(A16)),""),""),"")</f>
        <v/>
      </c>
      <c r="E502" s="729"/>
      <c r="F502" s="729"/>
      <c r="G502" s="729"/>
      <c r="H502" s="729"/>
      <c r="I502" s="730"/>
      <c r="J502" s="229"/>
      <c r="K502" s="229"/>
      <c r="L502" s="229"/>
      <c r="M502" s="279"/>
      <c r="N502" s="279"/>
      <c r="O502" s="279"/>
      <c r="P502" s="279"/>
      <c r="Q502" s="279"/>
      <c r="R502" s="279"/>
      <c r="S502" s="279"/>
      <c r="T502" s="279"/>
      <c r="U502" s="279"/>
      <c r="V502" s="279"/>
      <c r="W502" s="279"/>
      <c r="X502" s="279"/>
      <c r="Y502" s="657"/>
      <c r="Z502" s="658"/>
      <c r="AA502" s="658"/>
      <c r="AB502" s="658"/>
      <c r="AC502" s="658"/>
      <c r="AD502" s="659"/>
      <c r="AE502" s="61"/>
    </row>
    <row r="503" spans="2:31" s="3" customFormat="1" ht="18" customHeight="1" x14ac:dyDescent="0.3">
      <c r="B503" s="60"/>
      <c r="C503" s="741"/>
      <c r="D503" s="728" t="str" cm="1">
        <f t="array" ref="D503">IFERROR(IF(INDEX(BaseSafra!E:E,MATCH(Safra!F$484,BaseSafra!E:E, 0)+ROW(A17))&lt;&gt;"",IF(INDEX(BaseSafra!E:E,MATCH(Safra!F$484,BaseSafra!E:E, 0)+ROW(A17))&lt;&gt;Safra!F$484,INDEX(BaseSafra!E:E,MATCH(Safra!F$484, BaseSafra!E:E, 0)+ROW(A17)),""),""),"")</f>
        <v/>
      </c>
      <c r="E503" s="729"/>
      <c r="F503" s="729"/>
      <c r="G503" s="729"/>
      <c r="H503" s="729"/>
      <c r="I503" s="730"/>
      <c r="J503" s="229"/>
      <c r="K503" s="229"/>
      <c r="L503" s="229"/>
      <c r="M503" s="280"/>
      <c r="N503" s="280"/>
      <c r="O503" s="280"/>
      <c r="P503" s="280"/>
      <c r="Q503" s="280"/>
      <c r="R503" s="280"/>
      <c r="S503" s="280"/>
      <c r="T503" s="280"/>
      <c r="U503" s="280"/>
      <c r="V503" s="280"/>
      <c r="W503" s="280"/>
      <c r="X503" s="280"/>
      <c r="Y503" s="657"/>
      <c r="Z503" s="658"/>
      <c r="AA503" s="658"/>
      <c r="AB503" s="658"/>
      <c r="AC503" s="658"/>
      <c r="AD503" s="659"/>
      <c r="AE503" s="61"/>
    </row>
    <row r="504" spans="2:31" s="3" customFormat="1" ht="18" customHeight="1" x14ac:dyDescent="0.3">
      <c r="B504" s="60"/>
      <c r="C504" s="741"/>
      <c r="D504" s="728" t="str" cm="1">
        <f t="array" ref="D504">IFERROR(IF(INDEX(BaseSafra!E:E,MATCH(Safra!F$484,BaseSafra!E:E, 0)+ROW(A18))&lt;&gt;"",IF(INDEX(BaseSafra!E:E,MATCH(Safra!F$484,BaseSafra!E:E, 0)+ROW(A18))&lt;&gt;Safra!F$484,INDEX(BaseSafra!E:E,MATCH(Safra!F$484, BaseSafra!E:E, 0)+ROW(A18)),""),""),"")</f>
        <v/>
      </c>
      <c r="E504" s="729"/>
      <c r="F504" s="729"/>
      <c r="G504" s="729"/>
      <c r="H504" s="729"/>
      <c r="I504" s="730"/>
      <c r="J504" s="229"/>
      <c r="K504" s="229"/>
      <c r="L504" s="229"/>
      <c r="M504" s="280"/>
      <c r="N504" s="280"/>
      <c r="O504" s="280"/>
      <c r="P504" s="280"/>
      <c r="Q504" s="280"/>
      <c r="R504" s="280"/>
      <c r="S504" s="280"/>
      <c r="T504" s="280"/>
      <c r="U504" s="280"/>
      <c r="V504" s="280"/>
      <c r="W504" s="280"/>
      <c r="X504" s="280"/>
      <c r="Y504" s="657"/>
      <c r="Z504" s="658"/>
      <c r="AA504" s="658"/>
      <c r="AB504" s="658"/>
      <c r="AC504" s="658"/>
      <c r="AD504" s="659"/>
      <c r="AE504" s="61"/>
    </row>
    <row r="505" spans="2:31" s="3" customFormat="1" ht="18" customHeight="1" x14ac:dyDescent="0.3">
      <c r="B505" s="60"/>
      <c r="C505" s="741"/>
      <c r="D505" s="728" t="str" cm="1">
        <f t="array" ref="D505">IFERROR(IF(INDEX(BaseSafra!E:E,MATCH(Safra!F$484,BaseSafra!E:E, 0)+ROW(A19))&lt;&gt;"",IF(INDEX(BaseSafra!E:E,MATCH(Safra!F$484,BaseSafra!E:E, 0)+ROW(A19))&lt;&gt;Safra!F$484,INDEX(BaseSafra!E:E,MATCH(Safra!F$484, BaseSafra!E:E, 0)+ROW(A19)),""),""),"")</f>
        <v/>
      </c>
      <c r="E505" s="729"/>
      <c r="F505" s="729"/>
      <c r="G505" s="729"/>
      <c r="H505" s="729"/>
      <c r="I505" s="730"/>
      <c r="J505" s="229"/>
      <c r="K505" s="229"/>
      <c r="L505" s="229"/>
      <c r="M505" s="280"/>
      <c r="N505" s="280"/>
      <c r="O505" s="280"/>
      <c r="P505" s="280"/>
      <c r="Q505" s="280"/>
      <c r="R505" s="280"/>
      <c r="S505" s="280"/>
      <c r="T505" s="280"/>
      <c r="U505" s="280"/>
      <c r="V505" s="280"/>
      <c r="W505" s="280"/>
      <c r="X505" s="280"/>
      <c r="Y505" s="657"/>
      <c r="Z505" s="658"/>
      <c r="AA505" s="658"/>
      <c r="AB505" s="658"/>
      <c r="AC505" s="658"/>
      <c r="AD505" s="659"/>
      <c r="AE505" s="61"/>
    </row>
    <row r="506" spans="2:31" s="3" customFormat="1" ht="18" customHeight="1" x14ac:dyDescent="0.3">
      <c r="B506" s="60"/>
      <c r="C506" s="741"/>
      <c r="D506" s="728" t="str" cm="1">
        <f t="array" ref="D506">IFERROR(IF(INDEX(BaseSafra!E:E,MATCH(Safra!F$484,BaseSafra!E:E, 0)+ROW(A20))&lt;&gt;"",IF(INDEX(BaseSafra!E:E,MATCH(Safra!F$484,BaseSafra!E:E, 0)+ROW(A20))&lt;&gt;Safra!F$484,INDEX(BaseSafra!E:E,MATCH(Safra!F$484, BaseSafra!E:E, 0)+ROW(A20)),""),""),"")</f>
        <v/>
      </c>
      <c r="E506" s="729"/>
      <c r="F506" s="729"/>
      <c r="G506" s="729"/>
      <c r="H506" s="729"/>
      <c r="I506" s="730"/>
      <c r="J506" s="229"/>
      <c r="K506" s="229"/>
      <c r="L506" s="229"/>
      <c r="M506" s="280"/>
      <c r="N506" s="280"/>
      <c r="O506" s="280"/>
      <c r="P506" s="280"/>
      <c r="Q506" s="280"/>
      <c r="R506" s="280"/>
      <c r="S506" s="280"/>
      <c r="T506" s="280"/>
      <c r="U506" s="280"/>
      <c r="V506" s="280"/>
      <c r="W506" s="280"/>
      <c r="X506" s="280"/>
      <c r="Y506" s="657"/>
      <c r="Z506" s="658"/>
      <c r="AA506" s="658"/>
      <c r="AB506" s="658"/>
      <c r="AC506" s="658"/>
      <c r="AD506" s="659"/>
      <c r="AE506" s="61"/>
    </row>
    <row r="507" spans="2:31" s="3" customFormat="1" ht="18" customHeight="1" x14ac:dyDescent="0.3">
      <c r="B507" s="60"/>
      <c r="C507" s="742"/>
      <c r="D507" s="728" t="str" cm="1">
        <f t="array" ref="D507">IFERROR(IF(INDEX(BaseSafra!E:E,MATCH(Safra!F$484,BaseSafra!E:E, 0)+ROW(A21))&lt;&gt;"",IF(INDEX(BaseSafra!E:E,MATCH(Safra!F$484,BaseSafra!E:E, 0)+ROW(A21))&lt;&gt;Safra!F$484,INDEX(BaseSafra!E:E,MATCH(Safra!F$484, BaseSafra!E:E, 0)+ROW(A21)),""),""),"")</f>
        <v/>
      </c>
      <c r="E507" s="729"/>
      <c r="F507" s="729"/>
      <c r="G507" s="729"/>
      <c r="H507" s="729"/>
      <c r="I507" s="730"/>
      <c r="J507" s="240"/>
      <c r="K507" s="240"/>
      <c r="L507" s="240"/>
      <c r="M507" s="281"/>
      <c r="N507" s="281"/>
      <c r="O507" s="281"/>
      <c r="P507" s="281"/>
      <c r="Q507" s="281"/>
      <c r="R507" s="281"/>
      <c r="S507" s="281"/>
      <c r="T507" s="281"/>
      <c r="U507" s="281"/>
      <c r="V507" s="281"/>
      <c r="W507" s="281"/>
      <c r="X507" s="281"/>
      <c r="Y507" s="660"/>
      <c r="Z507" s="661"/>
      <c r="AA507" s="661"/>
      <c r="AB507" s="661"/>
      <c r="AC507" s="661"/>
      <c r="AD507" s="662"/>
      <c r="AE507" s="61"/>
    </row>
    <row r="508" spans="2:31" ht="18" customHeight="1" x14ac:dyDescent="0.3">
      <c r="B508" s="22"/>
      <c r="D508" s="31"/>
      <c r="E508" s="31"/>
      <c r="F508" s="31"/>
      <c r="G508" s="31"/>
      <c r="H508" s="31"/>
      <c r="I508" s="31"/>
      <c r="J508" s="31"/>
      <c r="K508" s="31"/>
      <c r="L508" s="31"/>
      <c r="M508" s="31"/>
      <c r="N508" s="31"/>
      <c r="O508" s="31"/>
      <c r="P508" s="31"/>
      <c r="Q508" s="31"/>
      <c r="R508" s="31"/>
      <c r="S508" s="31"/>
      <c r="T508" s="31"/>
      <c r="U508" s="31"/>
      <c r="V508" s="31"/>
      <c r="W508" s="31"/>
      <c r="X508" s="31"/>
      <c r="Y508" s="31"/>
      <c r="Z508" s="31"/>
      <c r="AA508" s="31"/>
      <c r="AB508" s="31"/>
      <c r="AC508" s="31"/>
      <c r="AD508" s="31"/>
      <c r="AE508" s="21"/>
    </row>
    <row r="509" spans="2:31" s="3" customFormat="1" ht="19.8" customHeight="1" x14ac:dyDescent="0.3">
      <c r="B509" s="60"/>
      <c r="C509" s="740">
        <v>20</v>
      </c>
      <c r="D509" s="743" t="s">
        <v>48</v>
      </c>
      <c r="E509" s="664"/>
      <c r="F509" s="743" t="s">
        <v>45</v>
      </c>
      <c r="G509" s="743"/>
      <c r="H509" s="743"/>
      <c r="I509" s="277"/>
      <c r="J509" s="744" t="s">
        <v>286</v>
      </c>
      <c r="K509" s="745"/>
      <c r="L509" s="745"/>
      <c r="M509" s="745"/>
      <c r="N509" s="745"/>
      <c r="O509" s="745"/>
      <c r="P509" s="745"/>
      <c r="Q509" s="745"/>
      <c r="R509" s="745"/>
      <c r="S509" s="745"/>
      <c r="T509" s="745"/>
      <c r="U509" s="745"/>
      <c r="V509" s="745"/>
      <c r="W509" s="745"/>
      <c r="X509" s="746"/>
      <c r="Y509" s="744" t="s">
        <v>47</v>
      </c>
      <c r="Z509" s="745"/>
      <c r="AA509" s="745"/>
      <c r="AB509" s="745"/>
      <c r="AC509" s="745"/>
      <c r="AD509" s="746"/>
      <c r="AE509" s="61"/>
    </row>
    <row r="510" spans="2:31" s="3" customFormat="1" ht="19.8" customHeight="1" x14ac:dyDescent="0.3">
      <c r="B510" s="60"/>
      <c r="C510" s="741"/>
      <c r="D510" s="666"/>
      <c r="E510" s="667"/>
      <c r="F510" s="743"/>
      <c r="G510" s="743"/>
      <c r="H510" s="743"/>
      <c r="I510" s="278"/>
      <c r="J510" s="747" t="str">
        <f>IF(MONTH($D$15)&gt;=10,(YEAR($D$15)-2)&amp;"/"&amp;(YEAR($D$15)-1),(YEAR($D$15)-3)&amp;"/"&amp;(YEAR($D$15)-2))</f>
        <v>2022/2023</v>
      </c>
      <c r="K510" s="747"/>
      <c r="L510" s="747"/>
      <c r="M510" s="747" t="str">
        <f>IF(MONTH($D$15)&gt;=10,(YEAR($D$15)-1)&amp;"/"&amp;YEAR($D$15),(YEAR($D$15)-2)&amp;"/"&amp;(YEAR($D$15)-1))</f>
        <v>2023/2024</v>
      </c>
      <c r="N510" s="747"/>
      <c r="O510" s="747"/>
      <c r="P510" s="747" t="str">
        <f>IF(MONTH($D$15)&gt;=10,YEAR($D$15)&amp;"/"&amp;YEAR($D$15)+1,YEAR($D$15)-1&amp;"/"&amp;YEAR($D$15))</f>
        <v>2024/2025</v>
      </c>
      <c r="Q510" s="747"/>
      <c r="R510" s="747"/>
      <c r="S510" s="747" t="str">
        <f>IF(MONTH($D$15)&gt;=10,(YEAR($D$15)+1)&amp;"/"&amp;(YEAR($D$15)+2),YEAR($D$15)&amp;"/"&amp;(YEAR($D$15)+1))</f>
        <v>2025/2026</v>
      </c>
      <c r="T510" s="747"/>
      <c r="U510" s="747"/>
      <c r="V510" s="747" t="str">
        <f>IF(MONTH($D$15)&gt;=10,(YEAR($D$15)+2)&amp;"/"&amp;(YEAR($D$15)+3),(YEAR($D$15)+1)&amp;"/"&amp;(YEAR($D$15)+2))</f>
        <v>2026/2027</v>
      </c>
      <c r="W510" s="747"/>
      <c r="X510" s="747"/>
      <c r="Y510" s="117"/>
      <c r="Z510" s="115"/>
      <c r="AA510" s="115"/>
      <c r="AB510" s="115"/>
      <c r="AC510" s="115"/>
      <c r="AD510" s="116"/>
      <c r="AE510" s="61"/>
    </row>
    <row r="511" spans="2:31" s="3" customFormat="1" ht="18" customHeight="1" x14ac:dyDescent="0.3">
      <c r="B511" s="60"/>
      <c r="C511" s="741"/>
      <c r="D511" s="748" t="s">
        <v>30</v>
      </c>
      <c r="E511" s="749"/>
      <c r="F511" s="749"/>
      <c r="G511" s="749"/>
      <c r="H511" s="749"/>
      <c r="I511" s="750"/>
      <c r="J511" s="32" t="s">
        <v>287</v>
      </c>
      <c r="K511" s="110" t="s">
        <v>288</v>
      </c>
      <c r="L511" s="35" t="s">
        <v>289</v>
      </c>
      <c r="M511" s="32" t="s">
        <v>287</v>
      </c>
      <c r="N511" s="110" t="s">
        <v>288</v>
      </c>
      <c r="O511" s="35" t="s">
        <v>289</v>
      </c>
      <c r="P511" s="32" t="s">
        <v>287</v>
      </c>
      <c r="Q511" s="110" t="s">
        <v>288</v>
      </c>
      <c r="R511" s="35" t="s">
        <v>289</v>
      </c>
      <c r="S511" s="32" t="s">
        <v>287</v>
      </c>
      <c r="T511" s="110" t="s">
        <v>288</v>
      </c>
      <c r="U511" s="35" t="s">
        <v>289</v>
      </c>
      <c r="V511" s="32" t="s">
        <v>287</v>
      </c>
      <c r="W511" s="110" t="s">
        <v>288</v>
      </c>
      <c r="X511" s="35" t="s">
        <v>289</v>
      </c>
      <c r="Y511" s="657" t="s">
        <v>488</v>
      </c>
      <c r="Z511" s="658"/>
      <c r="AA511" s="658"/>
      <c r="AB511" s="658"/>
      <c r="AC511" s="658"/>
      <c r="AD511" s="659"/>
      <c r="AE511" s="61"/>
    </row>
    <row r="512" spans="2:31" s="3" customFormat="1" ht="18" customHeight="1" x14ac:dyDescent="0.3">
      <c r="B512" s="60"/>
      <c r="C512" s="741"/>
      <c r="D512" s="728" t="str" cm="1">
        <f t="array" ref="D512">IFERROR(IF(INDEX(BaseSafra!E:E,MATCH(Safra!F$509,BaseSafra!E:E, 0)+ROW(A1))&lt;&gt;"",IF(INDEX(BaseSafra!E:E,MATCH(Safra!F$509,BaseSafra!E:E, 0)+ROW(A1))&lt;&gt;Safra!F$509,INDEX(BaseSafra!E:E,MATCH(Safra!F$509, BaseSafra!E:E, 0)+ROW(A1)),""),""),"")</f>
        <v>Área Plantada (ha)</v>
      </c>
      <c r="E512" s="729"/>
      <c r="F512" s="729"/>
      <c r="G512" s="729"/>
      <c r="H512" s="729"/>
      <c r="I512" s="730"/>
      <c r="J512" s="220">
        <f t="shared" ref="J512:X512" si="139">SUM(J513:J514)</f>
        <v>0</v>
      </c>
      <c r="K512" s="220">
        <f t="shared" si="139"/>
        <v>0</v>
      </c>
      <c r="L512" s="220">
        <f t="shared" si="139"/>
        <v>0</v>
      </c>
      <c r="M512" s="220">
        <f t="shared" si="139"/>
        <v>0</v>
      </c>
      <c r="N512" s="220">
        <f t="shared" si="139"/>
        <v>0</v>
      </c>
      <c r="O512" s="220">
        <f t="shared" si="139"/>
        <v>0</v>
      </c>
      <c r="P512" s="220">
        <f t="shared" si="139"/>
        <v>0</v>
      </c>
      <c r="Q512" s="220">
        <f t="shared" si="139"/>
        <v>0</v>
      </c>
      <c r="R512" s="220">
        <f t="shared" si="139"/>
        <v>0</v>
      </c>
      <c r="S512" s="220">
        <f t="shared" si="139"/>
        <v>0</v>
      </c>
      <c r="T512" s="220">
        <f t="shared" si="139"/>
        <v>0</v>
      </c>
      <c r="U512" s="220">
        <f t="shared" si="139"/>
        <v>0</v>
      </c>
      <c r="V512" s="220">
        <f t="shared" si="139"/>
        <v>0</v>
      </c>
      <c r="W512" s="220">
        <f t="shared" si="139"/>
        <v>0</v>
      </c>
      <c r="X512" s="220">
        <f t="shared" si="139"/>
        <v>0</v>
      </c>
      <c r="Y512" s="657"/>
      <c r="Z512" s="658"/>
      <c r="AA512" s="658"/>
      <c r="AB512" s="658"/>
      <c r="AC512" s="658"/>
      <c r="AD512" s="659"/>
      <c r="AE512" s="61"/>
    </row>
    <row r="513" spans="2:31" s="3" customFormat="1" ht="18" customHeight="1" x14ac:dyDescent="0.3">
      <c r="B513" s="60"/>
      <c r="C513" s="741"/>
      <c r="D513" s="728" t="str" cm="1">
        <f t="array" ref="D513">IFERROR(IF(INDEX(BaseSafra!E:E,MATCH(Safra!F$509,BaseSafra!E:E, 0)+ROW(A2))&lt;&gt;"",IF(INDEX(BaseSafra!E:E,MATCH(Safra!F$509,BaseSafra!E:E, 0)+ROW(A2))&lt;&gt;Safra!F$509,INDEX(BaseSafra!E:E,MATCH(Safra!F$509, BaseSafra!E:E, 0)+ROW(A2)),""),""),"")</f>
        <v>Própria (ha)</v>
      </c>
      <c r="E513" s="729"/>
      <c r="F513" s="729"/>
      <c r="G513" s="729"/>
      <c r="H513" s="729"/>
      <c r="I513" s="730"/>
      <c r="J513" s="229"/>
      <c r="K513" s="229"/>
      <c r="L513" s="229"/>
      <c r="M513" s="229"/>
      <c r="N513" s="229"/>
      <c r="O513" s="229"/>
      <c r="P513" s="229"/>
      <c r="Q513" s="229"/>
      <c r="R513" s="229"/>
      <c r="S513" s="229"/>
      <c r="T513" s="229"/>
      <c r="U513" s="229"/>
      <c r="V513" s="229"/>
      <c r="W513" s="229"/>
      <c r="X513" s="229"/>
      <c r="Y513" s="657"/>
      <c r="Z513" s="658"/>
      <c r="AA513" s="658"/>
      <c r="AB513" s="658"/>
      <c r="AC513" s="658"/>
      <c r="AD513" s="659"/>
      <c r="AE513" s="61"/>
    </row>
    <row r="514" spans="2:31" s="3" customFormat="1" ht="18" customHeight="1" x14ac:dyDescent="0.3">
      <c r="B514" s="60"/>
      <c r="C514" s="741"/>
      <c r="D514" s="728" t="str" cm="1">
        <f t="array" ref="D514">IFERROR(IF(INDEX(BaseSafra!E:E,MATCH(Safra!F$509,BaseSafra!E:E, 0)+ROW(A3))&lt;&gt;"",IF(INDEX(BaseSafra!E:E,MATCH(Safra!F$509,BaseSafra!E:E, 0)+ROW(A3))&lt;&gt;Safra!F$509,INDEX(BaseSafra!E:E,MATCH(Safra!F$509, BaseSafra!E:E, 0)+ROW(A3)),""),""),"")</f>
        <v>Arrendada (ha)</v>
      </c>
      <c r="E514" s="729"/>
      <c r="F514" s="729"/>
      <c r="G514" s="729"/>
      <c r="H514" s="729"/>
      <c r="I514" s="730"/>
      <c r="J514" s="229"/>
      <c r="K514" s="229"/>
      <c r="L514" s="229"/>
      <c r="M514" s="229"/>
      <c r="N514" s="229"/>
      <c r="O514" s="229"/>
      <c r="P514" s="229"/>
      <c r="Q514" s="229"/>
      <c r="R514" s="229"/>
      <c r="S514" s="229"/>
      <c r="T514" s="229"/>
      <c r="U514" s="229"/>
      <c r="V514" s="229"/>
      <c r="W514" s="229"/>
      <c r="X514" s="229"/>
      <c r="Y514" s="657"/>
      <c r="Z514" s="658"/>
      <c r="AA514" s="658"/>
      <c r="AB514" s="658"/>
      <c r="AC514" s="658"/>
      <c r="AD514" s="659"/>
      <c r="AE514" s="61"/>
    </row>
    <row r="515" spans="2:31" s="3" customFormat="1" ht="18" customHeight="1" x14ac:dyDescent="0.3">
      <c r="B515" s="60"/>
      <c r="C515" s="741"/>
      <c r="D515" s="728" t="str" cm="1">
        <f t="array" ref="D515">IFERROR(IF(INDEX(BaseSafra!E:E,MATCH(Safra!F$509,BaseSafra!E:E, 0)+ROW(A4))&lt;&gt;"",IF(INDEX(BaseSafra!E:E,MATCH(Safra!F$509,BaseSafra!E:E, 0)+ROW(A4))&lt;&gt;Safra!F$509,INDEX(BaseSafra!E:E,MATCH(Safra!F$509, BaseSafra!E:E, 0)+ROW(A4)),""),""),"")</f>
        <v>Rendimento (sc/ha)</v>
      </c>
      <c r="E515" s="729"/>
      <c r="F515" s="729"/>
      <c r="G515" s="729"/>
      <c r="H515" s="729"/>
      <c r="I515" s="730"/>
      <c r="J515" s="229"/>
      <c r="K515" s="229"/>
      <c r="L515" s="229"/>
      <c r="M515" s="229"/>
      <c r="N515" s="229"/>
      <c r="O515" s="229"/>
      <c r="P515" s="229"/>
      <c r="Q515" s="229"/>
      <c r="R515" s="229"/>
      <c r="S515" s="229"/>
      <c r="T515" s="229"/>
      <c r="U515" s="229"/>
      <c r="V515" s="229"/>
      <c r="W515" s="229"/>
      <c r="X515" s="229"/>
      <c r="Y515" s="657"/>
      <c r="Z515" s="658"/>
      <c r="AA515" s="658"/>
      <c r="AB515" s="658"/>
      <c r="AC515" s="658"/>
      <c r="AD515" s="659"/>
      <c r="AE515" s="61"/>
    </row>
    <row r="516" spans="2:31" s="3" customFormat="1" ht="18" customHeight="1" x14ac:dyDescent="0.3">
      <c r="B516" s="60"/>
      <c r="C516" s="741"/>
      <c r="D516" s="728" t="str" cm="1">
        <f t="array" ref="D516">IFERROR(IF(INDEX(BaseSafra!E:E,MATCH(Safra!F$509,BaseSafra!E:E, 0)+ROW(A5))&lt;&gt;"",IF(INDEX(BaseSafra!E:E,MATCH(Safra!F$509,BaseSafra!E:E, 0)+ROW(A5))&lt;&gt;Safra!F$509,INDEX(BaseSafra!E:E,MATCH(Safra!F$509, BaseSafra!E:E, 0)+ROW(A5)),""),""),"")</f>
        <v>Produção (sc)</v>
      </c>
      <c r="E516" s="729"/>
      <c r="F516" s="729"/>
      <c r="G516" s="729"/>
      <c r="H516" s="729"/>
      <c r="I516" s="730"/>
      <c r="J516" s="229">
        <f t="shared" ref="J516:X516" si="140">J515*J512</f>
        <v>0</v>
      </c>
      <c r="K516" s="229">
        <f t="shared" si="140"/>
        <v>0</v>
      </c>
      <c r="L516" s="229">
        <f t="shared" si="140"/>
        <v>0</v>
      </c>
      <c r="M516" s="229">
        <f t="shared" si="140"/>
        <v>0</v>
      </c>
      <c r="N516" s="229">
        <f t="shared" si="140"/>
        <v>0</v>
      </c>
      <c r="O516" s="229">
        <f t="shared" si="140"/>
        <v>0</v>
      </c>
      <c r="P516" s="229">
        <f t="shared" si="140"/>
        <v>0</v>
      </c>
      <c r="Q516" s="229">
        <f t="shared" si="140"/>
        <v>0</v>
      </c>
      <c r="R516" s="229">
        <f t="shared" si="140"/>
        <v>0</v>
      </c>
      <c r="S516" s="229">
        <f t="shared" si="140"/>
        <v>0</v>
      </c>
      <c r="T516" s="229">
        <f t="shared" si="140"/>
        <v>0</v>
      </c>
      <c r="U516" s="229">
        <f t="shared" si="140"/>
        <v>0</v>
      </c>
      <c r="V516" s="229">
        <f t="shared" si="140"/>
        <v>0</v>
      </c>
      <c r="W516" s="229">
        <f t="shared" si="140"/>
        <v>0</v>
      </c>
      <c r="X516" s="229">
        <f t="shared" si="140"/>
        <v>0</v>
      </c>
      <c r="Y516" s="657"/>
      <c r="Z516" s="658"/>
      <c r="AA516" s="658"/>
      <c r="AB516" s="658"/>
      <c r="AC516" s="658"/>
      <c r="AD516" s="659"/>
      <c r="AE516" s="61"/>
    </row>
    <row r="517" spans="2:31" s="3" customFormat="1" ht="18" customHeight="1" x14ac:dyDescent="0.3">
      <c r="B517" s="60"/>
      <c r="C517" s="741"/>
      <c r="D517" s="728" t="str" cm="1">
        <f t="array" ref="D517">IFERROR(IF(INDEX(BaseSafra!E:E,MATCH(Safra!F$509,BaseSafra!E:E, 0)+ROW(A6))&lt;&gt;"",IF(INDEX(BaseSafra!E:E,MATCH(Safra!F$509,BaseSafra!E:E, 0)+ROW(A6))&lt;&gt;Safra!F$509,INDEX(BaseSafra!E:E,MATCH(Safra!F$509, BaseSafra!E:E, 0)+ROW(A6)),""),""),"")</f>
        <v>Preço médio (R$/sc)</v>
      </c>
      <c r="E517" s="729"/>
      <c r="F517" s="729"/>
      <c r="G517" s="729"/>
      <c r="H517" s="729"/>
      <c r="I517" s="730"/>
      <c r="J517" s="229"/>
      <c r="K517" s="229"/>
      <c r="L517" s="229"/>
      <c r="M517" s="231"/>
      <c r="N517" s="231"/>
      <c r="O517" s="231"/>
      <c r="P517" s="231"/>
      <c r="Q517" s="231"/>
      <c r="R517" s="231"/>
      <c r="S517" s="231"/>
      <c r="T517" s="231"/>
      <c r="U517" s="231"/>
      <c r="V517" s="231"/>
      <c r="W517" s="231"/>
      <c r="X517" s="231"/>
      <c r="Y517" s="657"/>
      <c r="Z517" s="658"/>
      <c r="AA517" s="658"/>
      <c r="AB517" s="658"/>
      <c r="AC517" s="658"/>
      <c r="AD517" s="659"/>
      <c r="AE517" s="61"/>
    </row>
    <row r="518" spans="2:31" s="3" customFormat="1" ht="18" customHeight="1" x14ac:dyDescent="0.3">
      <c r="B518" s="60"/>
      <c r="C518" s="741"/>
      <c r="D518" s="728" t="str" cm="1">
        <f t="array" ref="D518">IFERROR(IF(INDEX(BaseSafra!E:E,MATCH(Safra!F$509,BaseSafra!E:E, 0)+ROW(A7))&lt;&gt;"",IF(INDEX(BaseSafra!E:E,MATCH(Safra!F$509,BaseSafra!E:E, 0)+ROW(A7))&lt;&gt;Safra!F$509,INDEX(BaseSafra!E:E,MATCH(Safra!F$509, BaseSafra!E:E, 0)+ROW(A7)),""),""),"")</f>
        <v>Custo Médio de Produção (R$/sc)</v>
      </c>
      <c r="E518" s="729"/>
      <c r="F518" s="729"/>
      <c r="G518" s="729"/>
      <c r="H518" s="729"/>
      <c r="I518" s="730"/>
      <c r="J518" s="229"/>
      <c r="K518" s="229"/>
      <c r="L518" s="229"/>
      <c r="M518" s="231"/>
      <c r="N518" s="231"/>
      <c r="O518" s="231"/>
      <c r="P518" s="231"/>
      <c r="Q518" s="231"/>
      <c r="R518" s="231"/>
      <c r="S518" s="231"/>
      <c r="T518" s="231"/>
      <c r="U518" s="231"/>
      <c r="V518" s="231"/>
      <c r="W518" s="231"/>
      <c r="X518" s="231"/>
      <c r="Y518" s="657"/>
      <c r="Z518" s="658"/>
      <c r="AA518" s="658"/>
      <c r="AB518" s="658"/>
      <c r="AC518" s="658"/>
      <c r="AD518" s="659"/>
      <c r="AE518" s="61"/>
    </row>
    <row r="519" spans="2:31" s="3" customFormat="1" ht="18" customHeight="1" x14ac:dyDescent="0.3">
      <c r="B519" s="60"/>
      <c r="C519" s="741"/>
      <c r="D519" s="728" t="str" cm="1">
        <f t="array" ref="D519">IFERROR(IF(INDEX(BaseSafra!E:E,MATCH(Safra!F$509,BaseSafra!E:E, 0)+ROW(A8))&lt;&gt;"",IF(INDEX(BaseSafra!E:E,MATCH(Safra!F$509,BaseSafra!E:E, 0)+ROW(A8))&lt;&gt;Safra!F$509,INDEX(BaseSafra!E:E,MATCH(Safra!F$509, BaseSafra!E:E, 0)+ROW(A8)),""),""),"")</f>
        <v>Receita Total (R$)</v>
      </c>
      <c r="E519" s="729"/>
      <c r="F519" s="729"/>
      <c r="G519" s="729"/>
      <c r="H519" s="729"/>
      <c r="I519" s="730"/>
      <c r="J519" s="239">
        <f t="shared" ref="J519:X519" si="141">J516*J517</f>
        <v>0</v>
      </c>
      <c r="K519" s="239">
        <f t="shared" si="141"/>
        <v>0</v>
      </c>
      <c r="L519" s="239">
        <f t="shared" si="141"/>
        <v>0</v>
      </c>
      <c r="M519" s="239">
        <f t="shared" si="141"/>
        <v>0</v>
      </c>
      <c r="N519" s="239">
        <f t="shared" si="141"/>
        <v>0</v>
      </c>
      <c r="O519" s="239">
        <f t="shared" si="141"/>
        <v>0</v>
      </c>
      <c r="P519" s="239">
        <f t="shared" si="141"/>
        <v>0</v>
      </c>
      <c r="Q519" s="239">
        <f t="shared" si="141"/>
        <v>0</v>
      </c>
      <c r="R519" s="239">
        <f t="shared" si="141"/>
        <v>0</v>
      </c>
      <c r="S519" s="239">
        <f t="shared" si="141"/>
        <v>0</v>
      </c>
      <c r="T519" s="239">
        <f t="shared" si="141"/>
        <v>0</v>
      </c>
      <c r="U519" s="239">
        <f t="shared" si="141"/>
        <v>0</v>
      </c>
      <c r="V519" s="239">
        <f t="shared" si="141"/>
        <v>0</v>
      </c>
      <c r="W519" s="239">
        <f t="shared" si="141"/>
        <v>0</v>
      </c>
      <c r="X519" s="239">
        <f t="shared" si="141"/>
        <v>0</v>
      </c>
      <c r="Y519" s="657"/>
      <c r="Z519" s="658"/>
      <c r="AA519" s="658"/>
      <c r="AB519" s="658"/>
      <c r="AC519" s="658"/>
      <c r="AD519" s="659"/>
      <c r="AE519" s="61"/>
    </row>
    <row r="520" spans="2:31" s="3" customFormat="1" ht="18" customHeight="1" x14ac:dyDescent="0.3">
      <c r="B520" s="60"/>
      <c r="C520" s="741"/>
      <c r="D520" s="728" t="str" cm="1">
        <f t="array" ref="D520">IFERROR(IF(INDEX(BaseSafra!E:E,MATCH(Safra!F$509,BaseSafra!E:E, 0)+ROW(A9))&lt;&gt;"",IF(INDEX(BaseSafra!E:E,MATCH(Safra!F$509,BaseSafra!E:E, 0)+ROW(A9))&lt;&gt;Safra!F$509,INDEX(BaseSafra!E:E,MATCH(Safra!F$509, BaseSafra!E:E, 0)+ROW(A9)),""),""),"")</f>
        <v>Custo Total de Produção (R$)</v>
      </c>
      <c r="E520" s="729"/>
      <c r="F520" s="729"/>
      <c r="G520" s="729"/>
      <c r="H520" s="729"/>
      <c r="I520" s="730"/>
      <c r="J520" s="239">
        <f t="shared" ref="J520:X520" si="142">J518*J512</f>
        <v>0</v>
      </c>
      <c r="K520" s="239">
        <f t="shared" si="142"/>
        <v>0</v>
      </c>
      <c r="L520" s="239">
        <f t="shared" si="142"/>
        <v>0</v>
      </c>
      <c r="M520" s="239">
        <f t="shared" si="142"/>
        <v>0</v>
      </c>
      <c r="N520" s="239">
        <f t="shared" si="142"/>
        <v>0</v>
      </c>
      <c r="O520" s="239">
        <f t="shared" si="142"/>
        <v>0</v>
      </c>
      <c r="P520" s="239">
        <f t="shared" si="142"/>
        <v>0</v>
      </c>
      <c r="Q520" s="239">
        <f t="shared" si="142"/>
        <v>0</v>
      </c>
      <c r="R520" s="239">
        <f t="shared" si="142"/>
        <v>0</v>
      </c>
      <c r="S520" s="239">
        <f t="shared" si="142"/>
        <v>0</v>
      </c>
      <c r="T520" s="239">
        <f t="shared" si="142"/>
        <v>0</v>
      </c>
      <c r="U520" s="239">
        <f t="shared" si="142"/>
        <v>0</v>
      </c>
      <c r="V520" s="239">
        <f t="shared" si="142"/>
        <v>0</v>
      </c>
      <c r="W520" s="239">
        <f t="shared" si="142"/>
        <v>0</v>
      </c>
      <c r="X520" s="239">
        <f t="shared" si="142"/>
        <v>0</v>
      </c>
      <c r="Y520" s="657"/>
      <c r="Z520" s="658"/>
      <c r="AA520" s="658"/>
      <c r="AB520" s="658"/>
      <c r="AC520" s="658"/>
      <c r="AD520" s="659"/>
      <c r="AE520" s="61"/>
    </row>
    <row r="521" spans="2:31" s="3" customFormat="1" ht="18" customHeight="1" x14ac:dyDescent="0.3">
      <c r="B521" s="60"/>
      <c r="C521" s="741"/>
      <c r="D521" s="728" t="str" cm="1">
        <f t="array" ref="D521">IFERROR(IF(INDEX(BaseSafra!E:E,MATCH(Safra!F$509,BaseSafra!E:E, 0)+ROW(A10))&lt;&gt;"",IF(INDEX(BaseSafra!E:E,MATCH(Safra!F$509,BaseSafra!E:E, 0)+ROW(A10))&lt;&gt;Safra!F$509,INDEX(BaseSafra!E:E,MATCH(Safra!F$509, BaseSafra!E:E, 0)+ROW(A10)),""),""),"")</f>
        <v>RESULTADO BRUTO (R$)</v>
      </c>
      <c r="E521" s="729"/>
      <c r="F521" s="729"/>
      <c r="G521" s="729"/>
      <c r="H521" s="729"/>
      <c r="I521" s="730"/>
      <c r="J521" s="239">
        <f t="shared" ref="J521:X521" si="143">J519-J520</f>
        <v>0</v>
      </c>
      <c r="K521" s="239">
        <f t="shared" si="143"/>
        <v>0</v>
      </c>
      <c r="L521" s="239">
        <f t="shared" si="143"/>
        <v>0</v>
      </c>
      <c r="M521" s="239">
        <f t="shared" si="143"/>
        <v>0</v>
      </c>
      <c r="N521" s="239">
        <f t="shared" si="143"/>
        <v>0</v>
      </c>
      <c r="O521" s="239">
        <f t="shared" si="143"/>
        <v>0</v>
      </c>
      <c r="P521" s="239">
        <f t="shared" si="143"/>
        <v>0</v>
      </c>
      <c r="Q521" s="239">
        <f t="shared" si="143"/>
        <v>0</v>
      </c>
      <c r="R521" s="239">
        <f t="shared" si="143"/>
        <v>0</v>
      </c>
      <c r="S521" s="239">
        <f t="shared" si="143"/>
        <v>0</v>
      </c>
      <c r="T521" s="239">
        <f t="shared" si="143"/>
        <v>0</v>
      </c>
      <c r="U521" s="239">
        <f t="shared" si="143"/>
        <v>0</v>
      </c>
      <c r="V521" s="239">
        <f t="shared" si="143"/>
        <v>0</v>
      </c>
      <c r="W521" s="239">
        <f t="shared" si="143"/>
        <v>0</v>
      </c>
      <c r="X521" s="239">
        <f t="shared" si="143"/>
        <v>0</v>
      </c>
      <c r="Y521" s="657"/>
      <c r="Z521" s="658"/>
      <c r="AA521" s="658"/>
      <c r="AB521" s="658"/>
      <c r="AC521" s="658"/>
      <c r="AD521" s="659"/>
      <c r="AE521" s="61"/>
    </row>
    <row r="522" spans="2:31" s="3" customFormat="1" ht="18" customHeight="1" x14ac:dyDescent="0.3">
      <c r="B522" s="60"/>
      <c r="C522" s="741"/>
      <c r="D522" s="728" t="str" cm="1">
        <f t="array" ref="D522">IFERROR(IF(INDEX(BaseSafra!E:E,MATCH(Safra!F$509,BaseSafra!E:E, 0)+ROW(A11))&lt;&gt;"",IF(INDEX(BaseSafra!E:E,MATCH(Safra!F$509,BaseSafra!E:E, 0)+ROW(A11))&lt;&gt;Safra!F$509,INDEX(BaseSafra!E:E,MATCH(Safra!F$509, BaseSafra!E:E, 0)+ROW(A11)),""),""),"")</f>
        <v>MARGEM BRUTA (%)</v>
      </c>
      <c r="E522" s="729"/>
      <c r="F522" s="729"/>
      <c r="G522" s="729"/>
      <c r="H522" s="729"/>
      <c r="I522" s="730"/>
      <c r="J522" s="239">
        <f t="shared" ref="J522:X522" si="144">IFERROR(J521/J519,0)</f>
        <v>0</v>
      </c>
      <c r="K522" s="239">
        <f t="shared" si="144"/>
        <v>0</v>
      </c>
      <c r="L522" s="239">
        <f t="shared" si="144"/>
        <v>0</v>
      </c>
      <c r="M522" s="239">
        <f t="shared" si="144"/>
        <v>0</v>
      </c>
      <c r="N522" s="239">
        <f t="shared" si="144"/>
        <v>0</v>
      </c>
      <c r="O522" s="239">
        <f t="shared" si="144"/>
        <v>0</v>
      </c>
      <c r="P522" s="239">
        <f t="shared" si="144"/>
        <v>0</v>
      </c>
      <c r="Q522" s="239">
        <f t="shared" si="144"/>
        <v>0</v>
      </c>
      <c r="R522" s="239">
        <f t="shared" si="144"/>
        <v>0</v>
      </c>
      <c r="S522" s="239">
        <f t="shared" si="144"/>
        <v>0</v>
      </c>
      <c r="T522" s="239">
        <f t="shared" si="144"/>
        <v>0</v>
      </c>
      <c r="U522" s="239">
        <f t="shared" si="144"/>
        <v>0</v>
      </c>
      <c r="V522" s="239">
        <f t="shared" si="144"/>
        <v>0</v>
      </c>
      <c r="W522" s="239">
        <f t="shared" si="144"/>
        <v>0</v>
      </c>
      <c r="X522" s="239">
        <f t="shared" si="144"/>
        <v>0</v>
      </c>
      <c r="Y522" s="657"/>
      <c r="Z522" s="658"/>
      <c r="AA522" s="658"/>
      <c r="AB522" s="658"/>
      <c r="AC522" s="658"/>
      <c r="AD522" s="659"/>
      <c r="AE522" s="61"/>
    </row>
    <row r="523" spans="2:31" s="3" customFormat="1" ht="18" customHeight="1" x14ac:dyDescent="0.3">
      <c r="B523" s="60"/>
      <c r="C523" s="741"/>
      <c r="D523" s="728" t="str" cm="1">
        <f t="array" ref="D523">IFERROR(IF(INDEX(BaseSafra!E:E,MATCH(Safra!F$509,BaseSafra!E:E, 0)+ROW(A12))&lt;&gt;"",IF(INDEX(BaseSafra!E:E,MATCH(Safra!F$509,BaseSafra!E:E, 0)+ROW(A12))&lt;&gt;Safra!F$509,INDEX(BaseSafra!E:E,MATCH(Safra!F$509, BaseSafra!E:E, 0)+ROW(A12)),""),""),"")</f>
        <v/>
      </c>
      <c r="E523" s="729"/>
      <c r="F523" s="729"/>
      <c r="G523" s="729"/>
      <c r="H523" s="729"/>
      <c r="I523" s="730"/>
      <c r="J523" s="229"/>
      <c r="K523" s="229"/>
      <c r="L523" s="229"/>
      <c r="M523" s="279"/>
      <c r="N523" s="279"/>
      <c r="O523" s="279"/>
      <c r="P523" s="279"/>
      <c r="Q523" s="279"/>
      <c r="R523" s="279"/>
      <c r="S523" s="279"/>
      <c r="T523" s="279"/>
      <c r="U523" s="279"/>
      <c r="V523" s="279"/>
      <c r="W523" s="279"/>
      <c r="X523" s="279"/>
      <c r="Y523" s="657"/>
      <c r="Z523" s="658"/>
      <c r="AA523" s="658"/>
      <c r="AB523" s="658"/>
      <c r="AC523" s="658"/>
      <c r="AD523" s="659"/>
      <c r="AE523" s="61"/>
    </row>
    <row r="524" spans="2:31" s="3" customFormat="1" ht="18" customHeight="1" x14ac:dyDescent="0.3">
      <c r="B524" s="60"/>
      <c r="C524" s="741"/>
      <c r="D524" s="728" t="str" cm="1">
        <f t="array" ref="D524">IFERROR(IF(INDEX(BaseSafra!E:E,MATCH(Safra!F$509,BaseSafra!E:E, 0)+ROW(A13))&lt;&gt;"",IF(INDEX(BaseSafra!E:E,MATCH(Safra!F$509,BaseSafra!E:E, 0)+ROW(A13))&lt;&gt;Safra!F$509,INDEX(BaseSafra!E:E,MATCH(Safra!F$509, BaseSafra!E:E, 0)+ROW(A13)),""),""),"")</f>
        <v/>
      </c>
      <c r="E524" s="729"/>
      <c r="F524" s="729"/>
      <c r="G524" s="729"/>
      <c r="H524" s="729"/>
      <c r="I524" s="730"/>
      <c r="J524" s="229"/>
      <c r="K524" s="229"/>
      <c r="L524" s="229"/>
      <c r="M524" s="279"/>
      <c r="N524" s="279"/>
      <c r="O524" s="279"/>
      <c r="P524" s="279"/>
      <c r="Q524" s="279"/>
      <c r="R524" s="279"/>
      <c r="S524" s="279"/>
      <c r="T524" s="279"/>
      <c r="U524" s="279"/>
      <c r="V524" s="279"/>
      <c r="W524" s="279"/>
      <c r="X524" s="279"/>
      <c r="Y524" s="657"/>
      <c r="Z524" s="658"/>
      <c r="AA524" s="658"/>
      <c r="AB524" s="658"/>
      <c r="AC524" s="658"/>
      <c r="AD524" s="659"/>
      <c r="AE524" s="61"/>
    </row>
    <row r="525" spans="2:31" s="3" customFormat="1" ht="18" customHeight="1" x14ac:dyDescent="0.3">
      <c r="B525" s="60"/>
      <c r="C525" s="741"/>
      <c r="D525" s="728" t="str" cm="1">
        <f t="array" ref="D525">IFERROR(IF(INDEX(BaseSafra!E:E,MATCH(Safra!F$509,BaseSafra!E:E, 0)+ROW(A14))&lt;&gt;"",IF(INDEX(BaseSafra!E:E,MATCH(Safra!F$509,BaseSafra!E:E, 0)+ROW(A14))&lt;&gt;Safra!F$509,INDEX(BaseSafra!E:E,MATCH(Safra!F$509, BaseSafra!E:E, 0)+ROW(A14)),""),""),"")</f>
        <v/>
      </c>
      <c r="E525" s="729"/>
      <c r="F525" s="729"/>
      <c r="G525" s="729"/>
      <c r="H525" s="729"/>
      <c r="I525" s="730"/>
      <c r="J525" s="229"/>
      <c r="K525" s="229"/>
      <c r="L525" s="229"/>
      <c r="M525" s="279"/>
      <c r="N525" s="279"/>
      <c r="O525" s="279"/>
      <c r="P525" s="279"/>
      <c r="Q525" s="279"/>
      <c r="R525" s="279"/>
      <c r="S525" s="279"/>
      <c r="T525" s="279"/>
      <c r="U525" s="279"/>
      <c r="V525" s="279"/>
      <c r="W525" s="279"/>
      <c r="X525" s="279"/>
      <c r="Y525" s="657"/>
      <c r="Z525" s="658"/>
      <c r="AA525" s="658"/>
      <c r="AB525" s="658"/>
      <c r="AC525" s="658"/>
      <c r="AD525" s="659"/>
      <c r="AE525" s="61"/>
    </row>
    <row r="526" spans="2:31" s="3" customFormat="1" ht="18" customHeight="1" x14ac:dyDescent="0.3">
      <c r="B526" s="60"/>
      <c r="C526" s="741"/>
      <c r="D526" s="728" t="str" cm="1">
        <f t="array" ref="D526">IFERROR(IF(INDEX(BaseSafra!E:E,MATCH(Safra!F$509,BaseSafra!E:E, 0)+ROW(A15))&lt;&gt;"",IF(INDEX(BaseSafra!E:E,MATCH(Safra!F$509,BaseSafra!E:E, 0)+ROW(A15))&lt;&gt;Safra!F$509,INDEX(BaseSafra!E:E,MATCH(Safra!F$509, BaseSafra!E:E, 0)+ROW(A15)),""),""),"")</f>
        <v/>
      </c>
      <c r="E526" s="729"/>
      <c r="F526" s="729"/>
      <c r="G526" s="729"/>
      <c r="H526" s="729"/>
      <c r="I526" s="730"/>
      <c r="J526" s="229"/>
      <c r="K526" s="229"/>
      <c r="L526" s="229"/>
      <c r="M526" s="279"/>
      <c r="N526" s="279"/>
      <c r="O526" s="279"/>
      <c r="P526" s="279"/>
      <c r="Q526" s="279"/>
      <c r="R526" s="279"/>
      <c r="S526" s="279"/>
      <c r="T526" s="279"/>
      <c r="U526" s="279"/>
      <c r="V526" s="279"/>
      <c r="W526" s="279"/>
      <c r="X526" s="279"/>
      <c r="Y526" s="657"/>
      <c r="Z526" s="658"/>
      <c r="AA526" s="658"/>
      <c r="AB526" s="658"/>
      <c r="AC526" s="658"/>
      <c r="AD526" s="659"/>
      <c r="AE526" s="61"/>
    </row>
    <row r="527" spans="2:31" s="3" customFormat="1" ht="18" customHeight="1" x14ac:dyDescent="0.3">
      <c r="B527" s="60"/>
      <c r="C527" s="741"/>
      <c r="D527" s="728" t="str" cm="1">
        <f t="array" ref="D527">IFERROR(IF(INDEX(BaseSafra!E:E,MATCH(Safra!F$509,BaseSafra!E:E, 0)+ROW(A16))&lt;&gt;"",IF(INDEX(BaseSafra!E:E,MATCH(Safra!F$509,BaseSafra!E:E, 0)+ROW(A16))&lt;&gt;Safra!F$509,INDEX(BaseSafra!E:E,MATCH(Safra!F$509, BaseSafra!E:E, 0)+ROW(A16)),""),""),"")</f>
        <v/>
      </c>
      <c r="E527" s="729"/>
      <c r="F527" s="729"/>
      <c r="G527" s="729"/>
      <c r="H527" s="729"/>
      <c r="I527" s="730"/>
      <c r="J527" s="229"/>
      <c r="K527" s="229"/>
      <c r="L527" s="229"/>
      <c r="M527" s="279"/>
      <c r="N527" s="279"/>
      <c r="O527" s="279"/>
      <c r="P527" s="279"/>
      <c r="Q527" s="279"/>
      <c r="R527" s="279"/>
      <c r="S527" s="279"/>
      <c r="T527" s="279"/>
      <c r="U527" s="279"/>
      <c r="V527" s="279"/>
      <c r="W527" s="279"/>
      <c r="X527" s="279"/>
      <c r="Y527" s="657"/>
      <c r="Z527" s="658"/>
      <c r="AA527" s="658"/>
      <c r="AB527" s="658"/>
      <c r="AC527" s="658"/>
      <c r="AD527" s="659"/>
      <c r="AE527" s="61"/>
    </row>
    <row r="528" spans="2:31" s="3" customFormat="1" ht="18" customHeight="1" x14ac:dyDescent="0.3">
      <c r="B528" s="60"/>
      <c r="C528" s="741"/>
      <c r="D528" s="728" t="str" cm="1">
        <f t="array" ref="D528">IFERROR(IF(INDEX(BaseSafra!E:E,MATCH(Safra!F$509,BaseSafra!E:E, 0)+ROW(A17))&lt;&gt;"",IF(INDEX(BaseSafra!E:E,MATCH(Safra!F$509,BaseSafra!E:E, 0)+ROW(A17))&lt;&gt;Safra!F$509,INDEX(BaseSafra!E:E,MATCH(Safra!F$509, BaseSafra!E:E, 0)+ROW(A17)),""),""),"")</f>
        <v/>
      </c>
      <c r="E528" s="729"/>
      <c r="F528" s="729"/>
      <c r="G528" s="729"/>
      <c r="H528" s="729"/>
      <c r="I528" s="730"/>
      <c r="J528" s="229"/>
      <c r="K528" s="229"/>
      <c r="L528" s="229"/>
      <c r="M528" s="280"/>
      <c r="N528" s="280"/>
      <c r="O528" s="280"/>
      <c r="P528" s="280"/>
      <c r="Q528" s="280"/>
      <c r="R528" s="280"/>
      <c r="S528" s="280"/>
      <c r="T528" s="280"/>
      <c r="U528" s="280"/>
      <c r="V528" s="280"/>
      <c r="W528" s="280"/>
      <c r="X528" s="280"/>
      <c r="Y528" s="657"/>
      <c r="Z528" s="658"/>
      <c r="AA528" s="658"/>
      <c r="AB528" s="658"/>
      <c r="AC528" s="658"/>
      <c r="AD528" s="659"/>
      <c r="AE528" s="61"/>
    </row>
    <row r="529" spans="2:31" s="3" customFormat="1" ht="18" customHeight="1" x14ac:dyDescent="0.3">
      <c r="B529" s="60"/>
      <c r="C529" s="741"/>
      <c r="D529" s="728" t="str" cm="1">
        <f t="array" ref="D529">IFERROR(IF(INDEX(BaseSafra!E:E,MATCH(Safra!F$509,BaseSafra!E:E, 0)+ROW(A18))&lt;&gt;"",IF(INDEX(BaseSafra!E:E,MATCH(Safra!F$509,BaseSafra!E:E, 0)+ROW(A18))&lt;&gt;Safra!F$509,INDEX(BaseSafra!E:E,MATCH(Safra!F$509, BaseSafra!E:E, 0)+ROW(A18)),""),""),"")</f>
        <v/>
      </c>
      <c r="E529" s="729"/>
      <c r="F529" s="729"/>
      <c r="G529" s="729"/>
      <c r="H529" s="729"/>
      <c r="I529" s="730"/>
      <c r="J529" s="229"/>
      <c r="K529" s="229"/>
      <c r="L529" s="229"/>
      <c r="M529" s="280"/>
      <c r="N529" s="280"/>
      <c r="O529" s="280"/>
      <c r="P529" s="280"/>
      <c r="Q529" s="280"/>
      <c r="R529" s="280"/>
      <c r="S529" s="280"/>
      <c r="T529" s="280"/>
      <c r="U529" s="280"/>
      <c r="V529" s="280"/>
      <c r="W529" s="280"/>
      <c r="X529" s="280"/>
      <c r="Y529" s="657"/>
      <c r="Z529" s="658"/>
      <c r="AA529" s="658"/>
      <c r="AB529" s="658"/>
      <c r="AC529" s="658"/>
      <c r="AD529" s="659"/>
      <c r="AE529" s="61"/>
    </row>
    <row r="530" spans="2:31" s="3" customFormat="1" ht="18" customHeight="1" x14ac:dyDescent="0.3">
      <c r="B530" s="60"/>
      <c r="C530" s="741"/>
      <c r="D530" s="728" t="str" cm="1">
        <f t="array" ref="D530">IFERROR(IF(INDEX(BaseSafra!E:E,MATCH(Safra!F$509,BaseSafra!E:E, 0)+ROW(A19))&lt;&gt;"",IF(INDEX(BaseSafra!E:E,MATCH(Safra!F$509,BaseSafra!E:E, 0)+ROW(A19))&lt;&gt;Safra!F$509,INDEX(BaseSafra!E:E,MATCH(Safra!F$509, BaseSafra!E:E, 0)+ROW(A19)),""),""),"")</f>
        <v/>
      </c>
      <c r="E530" s="729"/>
      <c r="F530" s="729"/>
      <c r="G530" s="729"/>
      <c r="H530" s="729"/>
      <c r="I530" s="730"/>
      <c r="J530" s="229"/>
      <c r="K530" s="229"/>
      <c r="L530" s="229"/>
      <c r="M530" s="280"/>
      <c r="N530" s="280"/>
      <c r="O530" s="280"/>
      <c r="P530" s="280"/>
      <c r="Q530" s="280"/>
      <c r="R530" s="280"/>
      <c r="S530" s="280"/>
      <c r="T530" s="280"/>
      <c r="U530" s="280"/>
      <c r="V530" s="280"/>
      <c r="W530" s="280"/>
      <c r="X530" s="280"/>
      <c r="Y530" s="657"/>
      <c r="Z530" s="658"/>
      <c r="AA530" s="658"/>
      <c r="AB530" s="658"/>
      <c r="AC530" s="658"/>
      <c r="AD530" s="659"/>
      <c r="AE530" s="61"/>
    </row>
    <row r="531" spans="2:31" s="3" customFormat="1" ht="18" customHeight="1" x14ac:dyDescent="0.3">
      <c r="B531" s="60"/>
      <c r="C531" s="741"/>
      <c r="D531" s="728" t="str" cm="1">
        <f t="array" ref="D531">IFERROR(IF(INDEX(BaseSafra!E:E,MATCH(Safra!F$509,BaseSafra!E:E, 0)+ROW(A20))&lt;&gt;"",IF(INDEX(BaseSafra!E:E,MATCH(Safra!F$509,BaseSafra!E:E, 0)+ROW(A20))&lt;&gt;Safra!F$509,INDEX(BaseSafra!E:E,MATCH(Safra!F$509, BaseSafra!E:E, 0)+ROW(A20)),""),""),"")</f>
        <v/>
      </c>
      <c r="E531" s="729"/>
      <c r="F531" s="729"/>
      <c r="G531" s="729"/>
      <c r="H531" s="729"/>
      <c r="I531" s="730"/>
      <c r="J531" s="229"/>
      <c r="K531" s="229"/>
      <c r="L531" s="229"/>
      <c r="M531" s="280"/>
      <c r="N531" s="280"/>
      <c r="O531" s="280"/>
      <c r="P531" s="280"/>
      <c r="Q531" s="280"/>
      <c r="R531" s="280"/>
      <c r="S531" s="280"/>
      <c r="T531" s="280"/>
      <c r="U531" s="280"/>
      <c r="V531" s="280"/>
      <c r="W531" s="280"/>
      <c r="X531" s="280"/>
      <c r="Y531" s="657"/>
      <c r="Z531" s="658"/>
      <c r="AA531" s="658"/>
      <c r="AB531" s="658"/>
      <c r="AC531" s="658"/>
      <c r="AD531" s="659"/>
      <c r="AE531" s="61"/>
    </row>
    <row r="532" spans="2:31" s="3" customFormat="1" ht="18" customHeight="1" x14ac:dyDescent="0.3">
      <c r="B532" s="60"/>
      <c r="C532" s="742"/>
      <c r="D532" s="728" t="str" cm="1">
        <f t="array" ref="D532">IFERROR(IF(INDEX(BaseSafra!E:E,MATCH(Safra!F$509,BaseSafra!E:E, 0)+ROW(A21))&lt;&gt;"",IF(INDEX(BaseSafra!E:E,MATCH(Safra!F$509,BaseSafra!E:E, 0)+ROW(A21))&lt;&gt;Safra!F$509,INDEX(BaseSafra!E:E,MATCH(Safra!F$509, BaseSafra!E:E, 0)+ROW(A21)),""),""),"")</f>
        <v/>
      </c>
      <c r="E532" s="729"/>
      <c r="F532" s="729"/>
      <c r="G532" s="729"/>
      <c r="H532" s="729"/>
      <c r="I532" s="730"/>
      <c r="J532" s="240"/>
      <c r="K532" s="240"/>
      <c r="L532" s="240"/>
      <c r="M532" s="281"/>
      <c r="N532" s="281"/>
      <c r="O532" s="281"/>
      <c r="P532" s="281"/>
      <c r="Q532" s="281"/>
      <c r="R532" s="281"/>
      <c r="S532" s="281"/>
      <c r="T532" s="281"/>
      <c r="U532" s="281"/>
      <c r="V532" s="281"/>
      <c r="W532" s="281"/>
      <c r="X532" s="281"/>
      <c r="Y532" s="660"/>
      <c r="Z532" s="661"/>
      <c r="AA532" s="661"/>
      <c r="AB532" s="661"/>
      <c r="AC532" s="661"/>
      <c r="AD532" s="662"/>
      <c r="AE532" s="61"/>
    </row>
    <row r="533" spans="2:31" ht="18" customHeight="1" x14ac:dyDescent="0.3">
      <c r="B533" s="22"/>
      <c r="D533" s="31"/>
      <c r="E533" s="31"/>
      <c r="F533" s="31"/>
      <c r="G533" s="31"/>
      <c r="H533" s="31"/>
      <c r="I533" s="31"/>
      <c r="J533" s="31"/>
      <c r="K533" s="31"/>
      <c r="L533" s="31"/>
      <c r="M533" s="31"/>
      <c r="N533" s="31"/>
      <c r="O533" s="31"/>
      <c r="P533" s="31"/>
      <c r="Q533" s="31"/>
      <c r="R533" s="31"/>
      <c r="S533" s="31"/>
      <c r="T533" s="31"/>
      <c r="U533" s="31"/>
      <c r="V533" s="31"/>
      <c r="W533" s="31"/>
      <c r="X533" s="31"/>
      <c r="Y533" s="31"/>
      <c r="Z533" s="31"/>
      <c r="AA533" s="31"/>
      <c r="AB533" s="31"/>
      <c r="AC533" s="31"/>
      <c r="AD533" s="31"/>
      <c r="AE533" s="21"/>
    </row>
    <row r="534" spans="2:31" s="3" customFormat="1" ht="19.8" customHeight="1" x14ac:dyDescent="0.3">
      <c r="B534" s="60"/>
      <c r="C534" s="740">
        <v>21</v>
      </c>
      <c r="D534" s="743" t="s">
        <v>48</v>
      </c>
      <c r="E534" s="664"/>
      <c r="F534" s="743" t="s">
        <v>45</v>
      </c>
      <c r="G534" s="743"/>
      <c r="H534" s="743"/>
      <c r="I534" s="277"/>
      <c r="J534" s="744" t="s">
        <v>286</v>
      </c>
      <c r="K534" s="745"/>
      <c r="L534" s="745"/>
      <c r="M534" s="745"/>
      <c r="N534" s="745"/>
      <c r="O534" s="745"/>
      <c r="P534" s="745"/>
      <c r="Q534" s="745"/>
      <c r="R534" s="745"/>
      <c r="S534" s="745"/>
      <c r="T534" s="745"/>
      <c r="U534" s="745"/>
      <c r="V534" s="745"/>
      <c r="W534" s="745"/>
      <c r="X534" s="746"/>
      <c r="Y534" s="744" t="s">
        <v>47</v>
      </c>
      <c r="Z534" s="745"/>
      <c r="AA534" s="745"/>
      <c r="AB534" s="745"/>
      <c r="AC534" s="745"/>
      <c r="AD534" s="746"/>
      <c r="AE534" s="61"/>
    </row>
    <row r="535" spans="2:31" s="3" customFormat="1" ht="19.8" customHeight="1" x14ac:dyDescent="0.3">
      <c r="B535" s="60"/>
      <c r="C535" s="741"/>
      <c r="D535" s="666"/>
      <c r="E535" s="667"/>
      <c r="F535" s="743"/>
      <c r="G535" s="743"/>
      <c r="H535" s="743"/>
      <c r="I535" s="278"/>
      <c r="J535" s="747" t="str">
        <f>IF(MONTH($D$15)&gt;=10,(YEAR($D$15)-2)&amp;"/"&amp;(YEAR($D$15)-1),(YEAR($D$15)-3)&amp;"/"&amp;(YEAR($D$15)-2))</f>
        <v>2022/2023</v>
      </c>
      <c r="K535" s="747"/>
      <c r="L535" s="747"/>
      <c r="M535" s="747" t="str">
        <f>IF(MONTH($D$15)&gt;=10,(YEAR($D$15)-1)&amp;"/"&amp;YEAR($D$15),(YEAR($D$15)-2)&amp;"/"&amp;(YEAR($D$15)-1))</f>
        <v>2023/2024</v>
      </c>
      <c r="N535" s="747"/>
      <c r="O535" s="747"/>
      <c r="P535" s="747" t="str">
        <f>IF(MONTH($D$15)&gt;=10,YEAR($D$15)&amp;"/"&amp;YEAR($D$15)+1,YEAR($D$15)-1&amp;"/"&amp;YEAR($D$15))</f>
        <v>2024/2025</v>
      </c>
      <c r="Q535" s="747"/>
      <c r="R535" s="747"/>
      <c r="S535" s="747" t="str">
        <f>IF(MONTH($D$15)&gt;=10,(YEAR($D$15)+1)&amp;"/"&amp;(YEAR($D$15)+2),YEAR($D$15)&amp;"/"&amp;(YEAR($D$15)+1))</f>
        <v>2025/2026</v>
      </c>
      <c r="T535" s="747"/>
      <c r="U535" s="747"/>
      <c r="V535" s="747" t="str">
        <f>IF(MONTH($D$15)&gt;=10,(YEAR($D$15)+2)&amp;"/"&amp;(YEAR($D$15)+3),(YEAR($D$15)+1)&amp;"/"&amp;(YEAR($D$15)+2))</f>
        <v>2026/2027</v>
      </c>
      <c r="W535" s="747"/>
      <c r="X535" s="747"/>
      <c r="Y535" s="117"/>
      <c r="Z535" s="115"/>
      <c r="AA535" s="115"/>
      <c r="AB535" s="115"/>
      <c r="AC535" s="115"/>
      <c r="AD535" s="116"/>
      <c r="AE535" s="61"/>
    </row>
    <row r="536" spans="2:31" s="3" customFormat="1" ht="18" customHeight="1" x14ac:dyDescent="0.3">
      <c r="B536" s="60"/>
      <c r="C536" s="741"/>
      <c r="D536" s="748" t="s">
        <v>30</v>
      </c>
      <c r="E536" s="749"/>
      <c r="F536" s="749"/>
      <c r="G536" s="749"/>
      <c r="H536" s="749"/>
      <c r="I536" s="750"/>
      <c r="J536" s="32" t="s">
        <v>287</v>
      </c>
      <c r="K536" s="110" t="s">
        <v>288</v>
      </c>
      <c r="L536" s="35" t="s">
        <v>289</v>
      </c>
      <c r="M536" s="32" t="s">
        <v>287</v>
      </c>
      <c r="N536" s="110" t="s">
        <v>288</v>
      </c>
      <c r="O536" s="35" t="s">
        <v>289</v>
      </c>
      <c r="P536" s="32" t="s">
        <v>287</v>
      </c>
      <c r="Q536" s="110" t="s">
        <v>288</v>
      </c>
      <c r="R536" s="35" t="s">
        <v>289</v>
      </c>
      <c r="S536" s="32" t="s">
        <v>287</v>
      </c>
      <c r="T536" s="110" t="s">
        <v>288</v>
      </c>
      <c r="U536" s="35" t="s">
        <v>289</v>
      </c>
      <c r="V536" s="32" t="s">
        <v>287</v>
      </c>
      <c r="W536" s="110" t="s">
        <v>288</v>
      </c>
      <c r="X536" s="35" t="s">
        <v>289</v>
      </c>
      <c r="Y536" s="657" t="s">
        <v>489</v>
      </c>
      <c r="Z536" s="658"/>
      <c r="AA536" s="658"/>
      <c r="AB536" s="658"/>
      <c r="AC536" s="658"/>
      <c r="AD536" s="659"/>
      <c r="AE536" s="61"/>
    </row>
    <row r="537" spans="2:31" s="3" customFormat="1" ht="18" customHeight="1" x14ac:dyDescent="0.3">
      <c r="B537" s="60"/>
      <c r="C537" s="741"/>
      <c r="D537" s="728" t="str" cm="1">
        <f t="array" ref="D537">IFERROR(IF(INDEX(BaseSafra!E:E,MATCH(Safra!F$534,BaseSafra!E:E, 0)+ROW(A1))&lt;&gt;"",IF(INDEX(BaseSafra!E:E,MATCH(Safra!F$534,BaseSafra!E:E, 0)+ROW(A1))&lt;&gt;Safra!F$534,INDEX(BaseSafra!E:E,MATCH(Safra!F$534, BaseSafra!E:E, 0)+ROW(A1)),""),""),"")</f>
        <v>Área Plantada (ha)</v>
      </c>
      <c r="E537" s="729"/>
      <c r="F537" s="729"/>
      <c r="G537" s="729"/>
      <c r="H537" s="729"/>
      <c r="I537" s="730"/>
      <c r="J537" s="220">
        <f t="shared" ref="J537:X537" si="145">SUM(J538:J539)</f>
        <v>0</v>
      </c>
      <c r="K537" s="220">
        <f t="shared" si="145"/>
        <v>0</v>
      </c>
      <c r="L537" s="220">
        <f t="shared" si="145"/>
        <v>0</v>
      </c>
      <c r="M537" s="220">
        <f t="shared" si="145"/>
        <v>0</v>
      </c>
      <c r="N537" s="220">
        <f t="shared" si="145"/>
        <v>0</v>
      </c>
      <c r="O537" s="220">
        <f t="shared" si="145"/>
        <v>0</v>
      </c>
      <c r="P537" s="220">
        <f t="shared" si="145"/>
        <v>0</v>
      </c>
      <c r="Q537" s="220">
        <f t="shared" si="145"/>
        <v>0</v>
      </c>
      <c r="R537" s="220">
        <f t="shared" si="145"/>
        <v>0</v>
      </c>
      <c r="S537" s="220">
        <f t="shared" si="145"/>
        <v>0</v>
      </c>
      <c r="T537" s="220">
        <f t="shared" si="145"/>
        <v>0</v>
      </c>
      <c r="U537" s="220">
        <f t="shared" si="145"/>
        <v>0</v>
      </c>
      <c r="V537" s="220">
        <f t="shared" si="145"/>
        <v>0</v>
      </c>
      <c r="W537" s="220">
        <f t="shared" si="145"/>
        <v>0</v>
      </c>
      <c r="X537" s="220">
        <f t="shared" si="145"/>
        <v>0</v>
      </c>
      <c r="Y537" s="657"/>
      <c r="Z537" s="658"/>
      <c r="AA537" s="658"/>
      <c r="AB537" s="658"/>
      <c r="AC537" s="658"/>
      <c r="AD537" s="659"/>
      <c r="AE537" s="61"/>
    </row>
    <row r="538" spans="2:31" s="3" customFormat="1" ht="18" customHeight="1" x14ac:dyDescent="0.3">
      <c r="B538" s="60"/>
      <c r="C538" s="741"/>
      <c r="D538" s="728" t="str" cm="1">
        <f t="array" ref="D538">IFERROR(IF(INDEX(BaseSafra!E:E,MATCH(Safra!F$534,BaseSafra!E:E, 0)+ROW(A2))&lt;&gt;"",IF(INDEX(BaseSafra!E:E,MATCH(Safra!F$534,BaseSafra!E:E, 0)+ROW(A2))&lt;&gt;Safra!F$534,INDEX(BaseSafra!E:E,MATCH(Safra!F$534, BaseSafra!E:E, 0)+ROW(A2)),""),""),"")</f>
        <v>Própria (ha)</v>
      </c>
      <c r="E538" s="729"/>
      <c r="F538" s="729"/>
      <c r="G538" s="729"/>
      <c r="H538" s="729"/>
      <c r="I538" s="730"/>
      <c r="J538" s="229"/>
      <c r="K538" s="229"/>
      <c r="L538" s="229"/>
      <c r="M538" s="229"/>
      <c r="N538" s="229"/>
      <c r="O538" s="229"/>
      <c r="P538" s="229"/>
      <c r="Q538" s="229"/>
      <c r="R538" s="229"/>
      <c r="S538" s="229"/>
      <c r="T538" s="229"/>
      <c r="U538" s="229"/>
      <c r="V538" s="229"/>
      <c r="W538" s="229"/>
      <c r="X538" s="229"/>
      <c r="Y538" s="657"/>
      <c r="Z538" s="658"/>
      <c r="AA538" s="658"/>
      <c r="AB538" s="658"/>
      <c r="AC538" s="658"/>
      <c r="AD538" s="659"/>
      <c r="AE538" s="61"/>
    </row>
    <row r="539" spans="2:31" s="3" customFormat="1" ht="18" customHeight="1" x14ac:dyDescent="0.3">
      <c r="B539" s="60"/>
      <c r="C539" s="741"/>
      <c r="D539" s="728" t="str" cm="1">
        <f t="array" ref="D539">IFERROR(IF(INDEX(BaseSafra!E:E,MATCH(Safra!F$534,BaseSafra!E:E, 0)+ROW(A3))&lt;&gt;"",IF(INDEX(BaseSafra!E:E,MATCH(Safra!F$534,BaseSafra!E:E, 0)+ROW(A3))&lt;&gt;Safra!F$534,INDEX(BaseSafra!E:E,MATCH(Safra!F$534, BaseSafra!E:E, 0)+ROW(A3)),""),""),"")</f>
        <v>Arrendada (ha)</v>
      </c>
      <c r="E539" s="729"/>
      <c r="F539" s="729"/>
      <c r="G539" s="729"/>
      <c r="H539" s="729"/>
      <c r="I539" s="730"/>
      <c r="J539" s="229"/>
      <c r="K539" s="229"/>
      <c r="L539" s="229"/>
      <c r="M539" s="229"/>
      <c r="N539" s="229"/>
      <c r="O539" s="229"/>
      <c r="P539" s="229"/>
      <c r="Q539" s="229"/>
      <c r="R539" s="229"/>
      <c r="S539" s="229"/>
      <c r="T539" s="229"/>
      <c r="U539" s="229"/>
      <c r="V539" s="229"/>
      <c r="W539" s="229"/>
      <c r="X539" s="229"/>
      <c r="Y539" s="657"/>
      <c r="Z539" s="658"/>
      <c r="AA539" s="658"/>
      <c r="AB539" s="658"/>
      <c r="AC539" s="658"/>
      <c r="AD539" s="659"/>
      <c r="AE539" s="61"/>
    </row>
    <row r="540" spans="2:31" s="3" customFormat="1" ht="18" customHeight="1" x14ac:dyDescent="0.3">
      <c r="B540" s="60"/>
      <c r="C540" s="741"/>
      <c r="D540" s="728" t="str" cm="1">
        <f t="array" ref="D540">IFERROR(IF(INDEX(BaseSafra!E:E,MATCH(Safra!F$534,BaseSafra!E:E, 0)+ROW(A4))&lt;&gt;"",IF(INDEX(BaseSafra!E:E,MATCH(Safra!F$534,BaseSafra!E:E, 0)+ROW(A4))&lt;&gt;Safra!F$534,INDEX(BaseSafra!E:E,MATCH(Safra!F$534, BaseSafra!E:E, 0)+ROW(A4)),""),""),"")</f>
        <v>Rendimento (sc/ha)</v>
      </c>
      <c r="E540" s="729"/>
      <c r="F540" s="729"/>
      <c r="G540" s="729"/>
      <c r="H540" s="729"/>
      <c r="I540" s="730"/>
      <c r="J540" s="229"/>
      <c r="K540" s="229"/>
      <c r="L540" s="229"/>
      <c r="M540" s="229"/>
      <c r="N540" s="229"/>
      <c r="O540" s="229"/>
      <c r="P540" s="229"/>
      <c r="Q540" s="229"/>
      <c r="R540" s="229"/>
      <c r="S540" s="229"/>
      <c r="T540" s="229"/>
      <c r="U540" s="229"/>
      <c r="V540" s="229"/>
      <c r="W540" s="229"/>
      <c r="X540" s="229"/>
      <c r="Y540" s="657"/>
      <c r="Z540" s="658"/>
      <c r="AA540" s="658"/>
      <c r="AB540" s="658"/>
      <c r="AC540" s="658"/>
      <c r="AD540" s="659"/>
      <c r="AE540" s="61"/>
    </row>
    <row r="541" spans="2:31" s="3" customFormat="1" ht="18" customHeight="1" x14ac:dyDescent="0.3">
      <c r="B541" s="60"/>
      <c r="C541" s="741"/>
      <c r="D541" s="728" t="str" cm="1">
        <f t="array" ref="D541">IFERROR(IF(INDEX(BaseSafra!E:E,MATCH(Safra!F$534,BaseSafra!E:E, 0)+ROW(A5))&lt;&gt;"",IF(INDEX(BaseSafra!E:E,MATCH(Safra!F$534,BaseSafra!E:E, 0)+ROW(A5))&lt;&gt;Safra!F$534,INDEX(BaseSafra!E:E,MATCH(Safra!F$534, BaseSafra!E:E, 0)+ROW(A5)),""),""),"")</f>
        <v>Produção (sc)</v>
      </c>
      <c r="E541" s="729"/>
      <c r="F541" s="729"/>
      <c r="G541" s="729"/>
      <c r="H541" s="729"/>
      <c r="I541" s="730"/>
      <c r="J541" s="229">
        <f t="shared" ref="J541:X541" si="146">J540*J537</f>
        <v>0</v>
      </c>
      <c r="K541" s="229">
        <f t="shared" si="146"/>
        <v>0</v>
      </c>
      <c r="L541" s="229">
        <f t="shared" si="146"/>
        <v>0</v>
      </c>
      <c r="M541" s="229">
        <f t="shared" si="146"/>
        <v>0</v>
      </c>
      <c r="N541" s="229">
        <f t="shared" si="146"/>
        <v>0</v>
      </c>
      <c r="O541" s="229">
        <f t="shared" si="146"/>
        <v>0</v>
      </c>
      <c r="P541" s="229">
        <f t="shared" si="146"/>
        <v>0</v>
      </c>
      <c r="Q541" s="229">
        <f t="shared" si="146"/>
        <v>0</v>
      </c>
      <c r="R541" s="229">
        <f t="shared" si="146"/>
        <v>0</v>
      </c>
      <c r="S541" s="229">
        <f t="shared" si="146"/>
        <v>0</v>
      </c>
      <c r="T541" s="229">
        <f t="shared" si="146"/>
        <v>0</v>
      </c>
      <c r="U541" s="229">
        <f t="shared" si="146"/>
        <v>0</v>
      </c>
      <c r="V541" s="229">
        <f t="shared" si="146"/>
        <v>0</v>
      </c>
      <c r="W541" s="229">
        <f t="shared" si="146"/>
        <v>0</v>
      </c>
      <c r="X541" s="229">
        <f t="shared" si="146"/>
        <v>0</v>
      </c>
      <c r="Y541" s="657"/>
      <c r="Z541" s="658"/>
      <c r="AA541" s="658"/>
      <c r="AB541" s="658"/>
      <c r="AC541" s="658"/>
      <c r="AD541" s="659"/>
      <c r="AE541" s="61"/>
    </row>
    <row r="542" spans="2:31" s="3" customFormat="1" ht="18" customHeight="1" x14ac:dyDescent="0.3">
      <c r="B542" s="60"/>
      <c r="C542" s="741"/>
      <c r="D542" s="728" t="str" cm="1">
        <f t="array" ref="D542">IFERROR(IF(INDEX(BaseSafra!E:E,MATCH(Safra!F$534,BaseSafra!E:E, 0)+ROW(A6))&lt;&gt;"",IF(INDEX(BaseSafra!E:E,MATCH(Safra!F$534,BaseSafra!E:E, 0)+ROW(A6))&lt;&gt;Safra!F$534,INDEX(BaseSafra!E:E,MATCH(Safra!F$534, BaseSafra!E:E, 0)+ROW(A6)),""),""),"")</f>
        <v>Preço médio (R$/sc)</v>
      </c>
      <c r="E542" s="729"/>
      <c r="F542" s="729"/>
      <c r="G542" s="729"/>
      <c r="H542" s="729"/>
      <c r="I542" s="730"/>
      <c r="J542" s="229"/>
      <c r="K542" s="229"/>
      <c r="L542" s="229"/>
      <c r="M542" s="231"/>
      <c r="N542" s="231"/>
      <c r="O542" s="231"/>
      <c r="P542" s="231"/>
      <c r="Q542" s="231"/>
      <c r="R542" s="231"/>
      <c r="S542" s="231"/>
      <c r="T542" s="231"/>
      <c r="U542" s="231"/>
      <c r="V542" s="231"/>
      <c r="W542" s="231"/>
      <c r="X542" s="231"/>
      <c r="Y542" s="657"/>
      <c r="Z542" s="658"/>
      <c r="AA542" s="658"/>
      <c r="AB542" s="658"/>
      <c r="AC542" s="658"/>
      <c r="AD542" s="659"/>
      <c r="AE542" s="61"/>
    </row>
    <row r="543" spans="2:31" s="3" customFormat="1" ht="18" customHeight="1" x14ac:dyDescent="0.3">
      <c r="B543" s="60"/>
      <c r="C543" s="741"/>
      <c r="D543" s="728" t="str" cm="1">
        <f t="array" ref="D543">IFERROR(IF(INDEX(BaseSafra!E:E,MATCH(Safra!F$534,BaseSafra!E:E, 0)+ROW(A7))&lt;&gt;"",IF(INDEX(BaseSafra!E:E,MATCH(Safra!F$534,BaseSafra!E:E, 0)+ROW(A7))&lt;&gt;Safra!F$534,INDEX(BaseSafra!E:E,MATCH(Safra!F$534, BaseSafra!E:E, 0)+ROW(A7)),""),""),"")</f>
        <v>Custo Médio de Produção (R$/sc)</v>
      </c>
      <c r="E543" s="729"/>
      <c r="F543" s="729"/>
      <c r="G543" s="729"/>
      <c r="H543" s="729"/>
      <c r="I543" s="730"/>
      <c r="J543" s="229"/>
      <c r="K543" s="229"/>
      <c r="L543" s="229"/>
      <c r="M543" s="231"/>
      <c r="N543" s="231"/>
      <c r="O543" s="231"/>
      <c r="P543" s="231"/>
      <c r="Q543" s="231"/>
      <c r="R543" s="231"/>
      <c r="S543" s="231"/>
      <c r="T543" s="231"/>
      <c r="U543" s="231"/>
      <c r="V543" s="231"/>
      <c r="W543" s="231"/>
      <c r="X543" s="231"/>
      <c r="Y543" s="657"/>
      <c r="Z543" s="658"/>
      <c r="AA543" s="658"/>
      <c r="AB543" s="658"/>
      <c r="AC543" s="658"/>
      <c r="AD543" s="659"/>
      <c r="AE543" s="61"/>
    </row>
    <row r="544" spans="2:31" s="3" customFormat="1" ht="18" customHeight="1" x14ac:dyDescent="0.3">
      <c r="B544" s="60"/>
      <c r="C544" s="741"/>
      <c r="D544" s="728" t="str" cm="1">
        <f t="array" ref="D544">IFERROR(IF(INDEX(BaseSafra!E:E,MATCH(Safra!F$534,BaseSafra!E:E, 0)+ROW(A8))&lt;&gt;"",IF(INDEX(BaseSafra!E:E,MATCH(Safra!F$534,BaseSafra!E:E, 0)+ROW(A8))&lt;&gt;Safra!F$534,INDEX(BaseSafra!E:E,MATCH(Safra!F$534, BaseSafra!E:E, 0)+ROW(A8)),""),""),"")</f>
        <v>Receita Total (R$)</v>
      </c>
      <c r="E544" s="729"/>
      <c r="F544" s="729"/>
      <c r="G544" s="729"/>
      <c r="H544" s="729"/>
      <c r="I544" s="730"/>
      <c r="J544" s="239">
        <f t="shared" ref="J544:X544" si="147">J541*J542</f>
        <v>0</v>
      </c>
      <c r="K544" s="239">
        <f t="shared" si="147"/>
        <v>0</v>
      </c>
      <c r="L544" s="239">
        <f t="shared" si="147"/>
        <v>0</v>
      </c>
      <c r="M544" s="239">
        <f t="shared" si="147"/>
        <v>0</v>
      </c>
      <c r="N544" s="239">
        <f t="shared" si="147"/>
        <v>0</v>
      </c>
      <c r="O544" s="239">
        <f t="shared" si="147"/>
        <v>0</v>
      </c>
      <c r="P544" s="239">
        <f t="shared" si="147"/>
        <v>0</v>
      </c>
      <c r="Q544" s="239">
        <f t="shared" si="147"/>
        <v>0</v>
      </c>
      <c r="R544" s="239">
        <f t="shared" si="147"/>
        <v>0</v>
      </c>
      <c r="S544" s="239">
        <f t="shared" si="147"/>
        <v>0</v>
      </c>
      <c r="T544" s="239">
        <f t="shared" si="147"/>
        <v>0</v>
      </c>
      <c r="U544" s="239">
        <f t="shared" si="147"/>
        <v>0</v>
      </c>
      <c r="V544" s="239">
        <f t="shared" si="147"/>
        <v>0</v>
      </c>
      <c r="W544" s="239">
        <f t="shared" si="147"/>
        <v>0</v>
      </c>
      <c r="X544" s="239">
        <f t="shared" si="147"/>
        <v>0</v>
      </c>
      <c r="Y544" s="657"/>
      <c r="Z544" s="658"/>
      <c r="AA544" s="658"/>
      <c r="AB544" s="658"/>
      <c r="AC544" s="658"/>
      <c r="AD544" s="659"/>
      <c r="AE544" s="61"/>
    </row>
    <row r="545" spans="2:31" s="3" customFormat="1" ht="18" customHeight="1" x14ac:dyDescent="0.3">
      <c r="B545" s="60"/>
      <c r="C545" s="741"/>
      <c r="D545" s="728" t="str" cm="1">
        <f t="array" ref="D545">IFERROR(IF(INDEX(BaseSafra!E:E,MATCH(Safra!F$534,BaseSafra!E:E, 0)+ROW(A9))&lt;&gt;"",IF(INDEX(BaseSafra!E:E,MATCH(Safra!F$534,BaseSafra!E:E, 0)+ROW(A9))&lt;&gt;Safra!F$534,INDEX(BaseSafra!E:E,MATCH(Safra!F$534, BaseSafra!E:E, 0)+ROW(A9)),""),""),"")</f>
        <v>Custo Total de Produção (R$)</v>
      </c>
      <c r="E545" s="729"/>
      <c r="F545" s="729"/>
      <c r="G545" s="729"/>
      <c r="H545" s="729"/>
      <c r="I545" s="730"/>
      <c r="J545" s="239">
        <f t="shared" ref="J545:X545" si="148">J543*J537</f>
        <v>0</v>
      </c>
      <c r="K545" s="239">
        <f t="shared" si="148"/>
        <v>0</v>
      </c>
      <c r="L545" s="239">
        <f t="shared" si="148"/>
        <v>0</v>
      </c>
      <c r="M545" s="239">
        <f t="shared" si="148"/>
        <v>0</v>
      </c>
      <c r="N545" s="239">
        <f t="shared" si="148"/>
        <v>0</v>
      </c>
      <c r="O545" s="239">
        <f t="shared" si="148"/>
        <v>0</v>
      </c>
      <c r="P545" s="239">
        <f t="shared" si="148"/>
        <v>0</v>
      </c>
      <c r="Q545" s="239">
        <f t="shared" si="148"/>
        <v>0</v>
      </c>
      <c r="R545" s="239">
        <f t="shared" si="148"/>
        <v>0</v>
      </c>
      <c r="S545" s="239">
        <f t="shared" si="148"/>
        <v>0</v>
      </c>
      <c r="T545" s="239">
        <f t="shared" si="148"/>
        <v>0</v>
      </c>
      <c r="U545" s="239">
        <f t="shared" si="148"/>
        <v>0</v>
      </c>
      <c r="V545" s="239">
        <f t="shared" si="148"/>
        <v>0</v>
      </c>
      <c r="W545" s="239">
        <f t="shared" si="148"/>
        <v>0</v>
      </c>
      <c r="X545" s="239">
        <f t="shared" si="148"/>
        <v>0</v>
      </c>
      <c r="Y545" s="657"/>
      <c r="Z545" s="658"/>
      <c r="AA545" s="658"/>
      <c r="AB545" s="658"/>
      <c r="AC545" s="658"/>
      <c r="AD545" s="659"/>
      <c r="AE545" s="61"/>
    </row>
    <row r="546" spans="2:31" s="3" customFormat="1" ht="18" customHeight="1" x14ac:dyDescent="0.3">
      <c r="B546" s="60"/>
      <c r="C546" s="741"/>
      <c r="D546" s="728" t="str" cm="1">
        <f t="array" ref="D546">IFERROR(IF(INDEX(BaseSafra!E:E,MATCH(Safra!F$534,BaseSafra!E:E, 0)+ROW(A10))&lt;&gt;"",IF(INDEX(BaseSafra!E:E,MATCH(Safra!F$534,BaseSafra!E:E, 0)+ROW(A10))&lt;&gt;Safra!F$534,INDEX(BaseSafra!E:E,MATCH(Safra!F$534, BaseSafra!E:E, 0)+ROW(A10)),""),""),"")</f>
        <v>RESULTADO BRUTO (R$)</v>
      </c>
      <c r="E546" s="729"/>
      <c r="F546" s="729"/>
      <c r="G546" s="729"/>
      <c r="H546" s="729"/>
      <c r="I546" s="730"/>
      <c r="J546" s="239">
        <f t="shared" ref="J546:X546" si="149">J544-J545</f>
        <v>0</v>
      </c>
      <c r="K546" s="239">
        <f t="shared" si="149"/>
        <v>0</v>
      </c>
      <c r="L546" s="239">
        <f t="shared" si="149"/>
        <v>0</v>
      </c>
      <c r="M546" s="239">
        <f t="shared" si="149"/>
        <v>0</v>
      </c>
      <c r="N546" s="239">
        <f t="shared" si="149"/>
        <v>0</v>
      </c>
      <c r="O546" s="239">
        <f t="shared" si="149"/>
        <v>0</v>
      </c>
      <c r="P546" s="239">
        <f t="shared" si="149"/>
        <v>0</v>
      </c>
      <c r="Q546" s="239">
        <f t="shared" si="149"/>
        <v>0</v>
      </c>
      <c r="R546" s="239">
        <f t="shared" si="149"/>
        <v>0</v>
      </c>
      <c r="S546" s="239">
        <f t="shared" si="149"/>
        <v>0</v>
      </c>
      <c r="T546" s="239">
        <f t="shared" si="149"/>
        <v>0</v>
      </c>
      <c r="U546" s="239">
        <f t="shared" si="149"/>
        <v>0</v>
      </c>
      <c r="V546" s="239">
        <f t="shared" si="149"/>
        <v>0</v>
      </c>
      <c r="W546" s="239">
        <f t="shared" si="149"/>
        <v>0</v>
      </c>
      <c r="X546" s="239">
        <f t="shared" si="149"/>
        <v>0</v>
      </c>
      <c r="Y546" s="657"/>
      <c r="Z546" s="658"/>
      <c r="AA546" s="658"/>
      <c r="AB546" s="658"/>
      <c r="AC546" s="658"/>
      <c r="AD546" s="659"/>
      <c r="AE546" s="61"/>
    </row>
    <row r="547" spans="2:31" s="3" customFormat="1" ht="18" customHeight="1" x14ac:dyDescent="0.3">
      <c r="B547" s="60"/>
      <c r="C547" s="741"/>
      <c r="D547" s="728" t="str" cm="1">
        <f t="array" ref="D547">IFERROR(IF(INDEX(BaseSafra!E:E,MATCH(Safra!F$534,BaseSafra!E:E, 0)+ROW(A11))&lt;&gt;"",IF(INDEX(BaseSafra!E:E,MATCH(Safra!F$534,BaseSafra!E:E, 0)+ROW(A11))&lt;&gt;Safra!F$534,INDEX(BaseSafra!E:E,MATCH(Safra!F$534, BaseSafra!E:E, 0)+ROW(A11)),""),""),"")</f>
        <v>MARGEM BRUTA (%)</v>
      </c>
      <c r="E547" s="729"/>
      <c r="F547" s="729"/>
      <c r="G547" s="729"/>
      <c r="H547" s="729"/>
      <c r="I547" s="730"/>
      <c r="J547" s="239">
        <f t="shared" ref="J547:X547" si="150">IFERROR(J546/J544,0)</f>
        <v>0</v>
      </c>
      <c r="K547" s="239">
        <f t="shared" si="150"/>
        <v>0</v>
      </c>
      <c r="L547" s="239">
        <f t="shared" si="150"/>
        <v>0</v>
      </c>
      <c r="M547" s="239">
        <f t="shared" si="150"/>
        <v>0</v>
      </c>
      <c r="N547" s="239">
        <f t="shared" si="150"/>
        <v>0</v>
      </c>
      <c r="O547" s="239">
        <f t="shared" si="150"/>
        <v>0</v>
      </c>
      <c r="P547" s="239">
        <f t="shared" si="150"/>
        <v>0</v>
      </c>
      <c r="Q547" s="239">
        <f t="shared" si="150"/>
        <v>0</v>
      </c>
      <c r="R547" s="239">
        <f t="shared" si="150"/>
        <v>0</v>
      </c>
      <c r="S547" s="239">
        <f t="shared" si="150"/>
        <v>0</v>
      </c>
      <c r="T547" s="239">
        <f t="shared" si="150"/>
        <v>0</v>
      </c>
      <c r="U547" s="239">
        <f t="shared" si="150"/>
        <v>0</v>
      </c>
      <c r="V547" s="239">
        <f t="shared" si="150"/>
        <v>0</v>
      </c>
      <c r="W547" s="239">
        <f t="shared" si="150"/>
        <v>0</v>
      </c>
      <c r="X547" s="239">
        <f t="shared" si="150"/>
        <v>0</v>
      </c>
      <c r="Y547" s="657"/>
      <c r="Z547" s="658"/>
      <c r="AA547" s="658"/>
      <c r="AB547" s="658"/>
      <c r="AC547" s="658"/>
      <c r="AD547" s="659"/>
      <c r="AE547" s="61"/>
    </row>
    <row r="548" spans="2:31" s="3" customFormat="1" ht="18" customHeight="1" x14ac:dyDescent="0.3">
      <c r="B548" s="60"/>
      <c r="C548" s="741"/>
      <c r="D548" s="728" t="str" cm="1">
        <f t="array" ref="D548">IFERROR(IF(INDEX(BaseSafra!E:E,MATCH(Safra!F$534,BaseSafra!E:E, 0)+ROW(A12))&lt;&gt;"",IF(INDEX(BaseSafra!E:E,MATCH(Safra!F$534,BaseSafra!E:E, 0)+ROW(A12))&lt;&gt;Safra!F$534,INDEX(BaseSafra!E:E,MATCH(Safra!F$534, BaseSafra!E:E, 0)+ROW(A12)),""),""),"")</f>
        <v/>
      </c>
      <c r="E548" s="729"/>
      <c r="F548" s="729"/>
      <c r="G548" s="729"/>
      <c r="H548" s="729"/>
      <c r="I548" s="730"/>
      <c r="J548" s="229"/>
      <c r="K548" s="229"/>
      <c r="L548" s="229"/>
      <c r="M548" s="279"/>
      <c r="N548" s="279"/>
      <c r="O548" s="279"/>
      <c r="P548" s="279"/>
      <c r="Q548" s="279"/>
      <c r="R548" s="279"/>
      <c r="S548" s="279"/>
      <c r="T548" s="279"/>
      <c r="U548" s="279"/>
      <c r="V548" s="279"/>
      <c r="W548" s="279"/>
      <c r="X548" s="279"/>
      <c r="Y548" s="657"/>
      <c r="Z548" s="658"/>
      <c r="AA548" s="658"/>
      <c r="AB548" s="658"/>
      <c r="AC548" s="658"/>
      <c r="AD548" s="659"/>
      <c r="AE548" s="61"/>
    </row>
    <row r="549" spans="2:31" s="3" customFormat="1" ht="18" customHeight="1" x14ac:dyDescent="0.3">
      <c r="B549" s="60"/>
      <c r="C549" s="741"/>
      <c r="D549" s="728" t="str" cm="1">
        <f t="array" ref="D549">IFERROR(IF(INDEX(BaseSafra!E:E,MATCH(Safra!F$534,BaseSafra!E:E, 0)+ROW(A13))&lt;&gt;"",IF(INDEX(BaseSafra!E:E,MATCH(Safra!F$534,BaseSafra!E:E, 0)+ROW(A13))&lt;&gt;Safra!F$534,INDEX(BaseSafra!E:E,MATCH(Safra!F$534, BaseSafra!E:E, 0)+ROW(A13)),""),""),"")</f>
        <v/>
      </c>
      <c r="E549" s="729"/>
      <c r="F549" s="729"/>
      <c r="G549" s="729"/>
      <c r="H549" s="729"/>
      <c r="I549" s="730"/>
      <c r="J549" s="229"/>
      <c r="K549" s="229"/>
      <c r="L549" s="229"/>
      <c r="M549" s="279"/>
      <c r="N549" s="279"/>
      <c r="O549" s="279"/>
      <c r="P549" s="279"/>
      <c r="Q549" s="279"/>
      <c r="R549" s="279"/>
      <c r="S549" s="279"/>
      <c r="T549" s="279"/>
      <c r="U549" s="279"/>
      <c r="V549" s="279"/>
      <c r="W549" s="279"/>
      <c r="X549" s="279"/>
      <c r="Y549" s="657"/>
      <c r="Z549" s="658"/>
      <c r="AA549" s="658"/>
      <c r="AB549" s="658"/>
      <c r="AC549" s="658"/>
      <c r="AD549" s="659"/>
      <c r="AE549" s="61"/>
    </row>
    <row r="550" spans="2:31" s="3" customFormat="1" ht="18" customHeight="1" x14ac:dyDescent="0.3">
      <c r="B550" s="60"/>
      <c r="C550" s="741"/>
      <c r="D550" s="728" t="str" cm="1">
        <f t="array" ref="D550">IFERROR(IF(INDEX(BaseSafra!E:E,MATCH(Safra!F$534,BaseSafra!E:E, 0)+ROW(A14))&lt;&gt;"",IF(INDEX(BaseSafra!E:E,MATCH(Safra!F$534,BaseSafra!E:E, 0)+ROW(A14))&lt;&gt;Safra!F$534,INDEX(BaseSafra!E:E,MATCH(Safra!F$534, BaseSafra!E:E, 0)+ROW(A14)),""),""),"")</f>
        <v/>
      </c>
      <c r="E550" s="729"/>
      <c r="F550" s="729"/>
      <c r="G550" s="729"/>
      <c r="H550" s="729"/>
      <c r="I550" s="730"/>
      <c r="J550" s="229"/>
      <c r="K550" s="229"/>
      <c r="L550" s="229"/>
      <c r="M550" s="279"/>
      <c r="N550" s="279"/>
      <c r="O550" s="279"/>
      <c r="P550" s="279"/>
      <c r="Q550" s="279"/>
      <c r="R550" s="279"/>
      <c r="S550" s="279"/>
      <c r="T550" s="279"/>
      <c r="U550" s="279"/>
      <c r="V550" s="279"/>
      <c r="W550" s="279"/>
      <c r="X550" s="279"/>
      <c r="Y550" s="657"/>
      <c r="Z550" s="658"/>
      <c r="AA550" s="658"/>
      <c r="AB550" s="658"/>
      <c r="AC550" s="658"/>
      <c r="AD550" s="659"/>
      <c r="AE550" s="61"/>
    </row>
    <row r="551" spans="2:31" s="3" customFormat="1" ht="18" customHeight="1" x14ac:dyDescent="0.3">
      <c r="B551" s="60"/>
      <c r="C551" s="741"/>
      <c r="D551" s="728" t="str" cm="1">
        <f t="array" ref="D551">IFERROR(IF(INDEX(BaseSafra!E:E,MATCH(Safra!F$534,BaseSafra!E:E, 0)+ROW(A15))&lt;&gt;"",IF(INDEX(BaseSafra!E:E,MATCH(Safra!F$534,BaseSafra!E:E, 0)+ROW(A15))&lt;&gt;Safra!F$534,INDEX(BaseSafra!E:E,MATCH(Safra!F$534, BaseSafra!E:E, 0)+ROW(A15)),""),""),"")</f>
        <v/>
      </c>
      <c r="E551" s="729"/>
      <c r="F551" s="729"/>
      <c r="G551" s="729"/>
      <c r="H551" s="729"/>
      <c r="I551" s="730"/>
      <c r="J551" s="229"/>
      <c r="K551" s="229"/>
      <c r="L551" s="229"/>
      <c r="M551" s="279"/>
      <c r="N551" s="279"/>
      <c r="O551" s="279"/>
      <c r="P551" s="279"/>
      <c r="Q551" s="279"/>
      <c r="R551" s="279"/>
      <c r="S551" s="279"/>
      <c r="T551" s="279"/>
      <c r="U551" s="279"/>
      <c r="V551" s="279"/>
      <c r="W551" s="279"/>
      <c r="X551" s="279"/>
      <c r="Y551" s="657"/>
      <c r="Z551" s="658"/>
      <c r="AA551" s="658"/>
      <c r="AB551" s="658"/>
      <c r="AC551" s="658"/>
      <c r="AD551" s="659"/>
      <c r="AE551" s="61"/>
    </row>
    <row r="552" spans="2:31" s="3" customFormat="1" ht="18" customHeight="1" x14ac:dyDescent="0.3">
      <c r="B552" s="60"/>
      <c r="C552" s="741"/>
      <c r="D552" s="728" t="str" cm="1">
        <f t="array" ref="D552">IFERROR(IF(INDEX(BaseSafra!E:E,MATCH(Safra!F$534,BaseSafra!E:E, 0)+ROW(A16))&lt;&gt;"",IF(INDEX(BaseSafra!E:E,MATCH(Safra!F$534,BaseSafra!E:E, 0)+ROW(A16))&lt;&gt;Safra!F$534,INDEX(BaseSafra!E:E,MATCH(Safra!F$534, BaseSafra!E:E, 0)+ROW(A16)),""),""),"")</f>
        <v/>
      </c>
      <c r="E552" s="729"/>
      <c r="F552" s="729"/>
      <c r="G552" s="729"/>
      <c r="H552" s="729"/>
      <c r="I552" s="730"/>
      <c r="J552" s="229"/>
      <c r="K552" s="229"/>
      <c r="L552" s="229"/>
      <c r="M552" s="279"/>
      <c r="N552" s="279"/>
      <c r="O552" s="279"/>
      <c r="P552" s="279"/>
      <c r="Q552" s="279"/>
      <c r="R552" s="279"/>
      <c r="S552" s="279"/>
      <c r="T552" s="279"/>
      <c r="U552" s="279"/>
      <c r="V552" s="279"/>
      <c r="W552" s="279"/>
      <c r="X552" s="279"/>
      <c r="Y552" s="657"/>
      <c r="Z552" s="658"/>
      <c r="AA552" s="658"/>
      <c r="AB552" s="658"/>
      <c r="AC552" s="658"/>
      <c r="AD552" s="659"/>
      <c r="AE552" s="61"/>
    </row>
    <row r="553" spans="2:31" s="3" customFormat="1" ht="18" customHeight="1" x14ac:dyDescent="0.3">
      <c r="B553" s="60"/>
      <c r="C553" s="741"/>
      <c r="D553" s="728" t="str" cm="1">
        <f t="array" ref="D553">IFERROR(IF(INDEX(BaseSafra!E:E,MATCH(Safra!F$534,BaseSafra!E:E, 0)+ROW(A17))&lt;&gt;"",IF(INDEX(BaseSafra!E:E,MATCH(Safra!F$534,BaseSafra!E:E, 0)+ROW(A17))&lt;&gt;Safra!F$534,INDEX(BaseSafra!E:E,MATCH(Safra!F$534, BaseSafra!E:E, 0)+ROW(A17)),""),""),"")</f>
        <v/>
      </c>
      <c r="E553" s="729"/>
      <c r="F553" s="729"/>
      <c r="G553" s="729"/>
      <c r="H553" s="729"/>
      <c r="I553" s="730"/>
      <c r="J553" s="229"/>
      <c r="K553" s="229"/>
      <c r="L553" s="229"/>
      <c r="M553" s="280"/>
      <c r="N553" s="280"/>
      <c r="O553" s="280"/>
      <c r="P553" s="280"/>
      <c r="Q553" s="280"/>
      <c r="R553" s="280"/>
      <c r="S553" s="280"/>
      <c r="T553" s="280"/>
      <c r="U553" s="280"/>
      <c r="V553" s="280"/>
      <c r="W553" s="280"/>
      <c r="X553" s="280"/>
      <c r="Y553" s="657"/>
      <c r="Z553" s="658"/>
      <c r="AA553" s="658"/>
      <c r="AB553" s="658"/>
      <c r="AC553" s="658"/>
      <c r="AD553" s="659"/>
      <c r="AE553" s="61"/>
    </row>
    <row r="554" spans="2:31" s="3" customFormat="1" ht="18" customHeight="1" x14ac:dyDescent="0.3">
      <c r="B554" s="60"/>
      <c r="C554" s="741"/>
      <c r="D554" s="728" t="str" cm="1">
        <f t="array" ref="D554">IFERROR(IF(INDEX(BaseSafra!E:E,MATCH(Safra!F$534,BaseSafra!E:E, 0)+ROW(A18))&lt;&gt;"",IF(INDEX(BaseSafra!E:E,MATCH(Safra!F$534,BaseSafra!E:E, 0)+ROW(A18))&lt;&gt;Safra!F$534,INDEX(BaseSafra!E:E,MATCH(Safra!F$534, BaseSafra!E:E, 0)+ROW(A18)),""),""),"")</f>
        <v/>
      </c>
      <c r="E554" s="729"/>
      <c r="F554" s="729"/>
      <c r="G554" s="729"/>
      <c r="H554" s="729"/>
      <c r="I554" s="730"/>
      <c r="J554" s="229"/>
      <c r="K554" s="229"/>
      <c r="L554" s="229"/>
      <c r="M554" s="280"/>
      <c r="N554" s="280"/>
      <c r="O554" s="280"/>
      <c r="P554" s="280"/>
      <c r="Q554" s="280"/>
      <c r="R554" s="280"/>
      <c r="S554" s="280"/>
      <c r="T554" s="280"/>
      <c r="U554" s="280"/>
      <c r="V554" s="280"/>
      <c r="W554" s="280"/>
      <c r="X554" s="280"/>
      <c r="Y554" s="657"/>
      <c r="Z554" s="658"/>
      <c r="AA554" s="658"/>
      <c r="AB554" s="658"/>
      <c r="AC554" s="658"/>
      <c r="AD554" s="659"/>
      <c r="AE554" s="61"/>
    </row>
    <row r="555" spans="2:31" s="3" customFormat="1" ht="18" customHeight="1" x14ac:dyDescent="0.3">
      <c r="B555" s="60"/>
      <c r="C555" s="741"/>
      <c r="D555" s="728" t="str" cm="1">
        <f t="array" ref="D555">IFERROR(IF(INDEX(BaseSafra!E:E,MATCH(Safra!F$534,BaseSafra!E:E, 0)+ROW(A19))&lt;&gt;"",IF(INDEX(BaseSafra!E:E,MATCH(Safra!F$534,BaseSafra!E:E, 0)+ROW(A19))&lt;&gt;Safra!F$534,INDEX(BaseSafra!E:E,MATCH(Safra!F$534, BaseSafra!E:E, 0)+ROW(A19)),""),""),"")</f>
        <v/>
      </c>
      <c r="E555" s="729"/>
      <c r="F555" s="729"/>
      <c r="G555" s="729"/>
      <c r="H555" s="729"/>
      <c r="I555" s="730"/>
      <c r="J555" s="229"/>
      <c r="K555" s="229"/>
      <c r="L555" s="229"/>
      <c r="M555" s="280"/>
      <c r="N555" s="280"/>
      <c r="O555" s="280"/>
      <c r="P555" s="280"/>
      <c r="Q555" s="280"/>
      <c r="R555" s="280"/>
      <c r="S555" s="280"/>
      <c r="T555" s="280"/>
      <c r="U555" s="280"/>
      <c r="V555" s="280"/>
      <c r="W555" s="280"/>
      <c r="X555" s="280"/>
      <c r="Y555" s="657"/>
      <c r="Z555" s="658"/>
      <c r="AA555" s="658"/>
      <c r="AB555" s="658"/>
      <c r="AC555" s="658"/>
      <c r="AD555" s="659"/>
      <c r="AE555" s="61"/>
    </row>
    <row r="556" spans="2:31" s="3" customFormat="1" ht="18" customHeight="1" x14ac:dyDescent="0.3">
      <c r="B556" s="60"/>
      <c r="C556" s="741"/>
      <c r="D556" s="728" t="str" cm="1">
        <f t="array" ref="D556">IFERROR(IF(INDEX(BaseSafra!E:E,MATCH(Safra!F$534,BaseSafra!E:E, 0)+ROW(A20))&lt;&gt;"",IF(INDEX(BaseSafra!E:E,MATCH(Safra!F$534,BaseSafra!E:E, 0)+ROW(A20))&lt;&gt;Safra!F$534,INDEX(BaseSafra!E:E,MATCH(Safra!F$534, BaseSafra!E:E, 0)+ROW(A20)),""),""),"")</f>
        <v/>
      </c>
      <c r="E556" s="729"/>
      <c r="F556" s="729"/>
      <c r="G556" s="729"/>
      <c r="H556" s="729"/>
      <c r="I556" s="730"/>
      <c r="J556" s="229"/>
      <c r="K556" s="229"/>
      <c r="L556" s="229"/>
      <c r="M556" s="280"/>
      <c r="N556" s="280"/>
      <c r="O556" s="280"/>
      <c r="P556" s="280"/>
      <c r="Q556" s="280"/>
      <c r="R556" s="280"/>
      <c r="S556" s="280"/>
      <c r="T556" s="280"/>
      <c r="U556" s="280"/>
      <c r="V556" s="280"/>
      <c r="W556" s="280"/>
      <c r="X556" s="280"/>
      <c r="Y556" s="657"/>
      <c r="Z556" s="658"/>
      <c r="AA556" s="658"/>
      <c r="AB556" s="658"/>
      <c r="AC556" s="658"/>
      <c r="AD556" s="659"/>
      <c r="AE556" s="61"/>
    </row>
    <row r="557" spans="2:31" s="3" customFormat="1" ht="18" customHeight="1" x14ac:dyDescent="0.3">
      <c r="B557" s="60"/>
      <c r="C557" s="742"/>
      <c r="D557" s="728" t="str" cm="1">
        <f t="array" ref="D557">IFERROR(IF(INDEX(BaseSafra!E:E,MATCH(Safra!F$534,BaseSafra!E:E, 0)+ROW(A21))&lt;&gt;"",IF(INDEX(BaseSafra!E:E,MATCH(Safra!F$534,BaseSafra!E:E, 0)+ROW(A21))&lt;&gt;Safra!F$534,INDEX(BaseSafra!E:E,MATCH(Safra!F$534, BaseSafra!E:E, 0)+ROW(A21)),""),""),"")</f>
        <v/>
      </c>
      <c r="E557" s="729"/>
      <c r="F557" s="729"/>
      <c r="G557" s="729"/>
      <c r="H557" s="729"/>
      <c r="I557" s="730"/>
      <c r="J557" s="240"/>
      <c r="K557" s="240"/>
      <c r="L557" s="240"/>
      <c r="M557" s="281"/>
      <c r="N557" s="281"/>
      <c r="O557" s="281"/>
      <c r="P557" s="281"/>
      <c r="Q557" s="281"/>
      <c r="R557" s="281"/>
      <c r="S557" s="281"/>
      <c r="T557" s="281"/>
      <c r="U557" s="281"/>
      <c r="V557" s="281"/>
      <c r="W557" s="281"/>
      <c r="X557" s="281"/>
      <c r="Y557" s="660"/>
      <c r="Z557" s="661"/>
      <c r="AA557" s="661"/>
      <c r="AB557" s="661"/>
      <c r="AC557" s="661"/>
      <c r="AD557" s="662"/>
      <c r="AE557" s="61"/>
    </row>
    <row r="558" spans="2:31" ht="18" customHeight="1" x14ac:dyDescent="0.3">
      <c r="B558" s="22"/>
      <c r="D558" s="31"/>
      <c r="E558" s="31"/>
      <c r="F558" s="31"/>
      <c r="G558" s="31"/>
      <c r="H558" s="31"/>
      <c r="I558" s="31"/>
      <c r="J558" s="31"/>
      <c r="K558" s="31"/>
      <c r="L558" s="31"/>
      <c r="M558" s="31"/>
      <c r="N558" s="31"/>
      <c r="O558" s="31"/>
      <c r="P558" s="31"/>
      <c r="Q558" s="31"/>
      <c r="R558" s="31"/>
      <c r="S558" s="31"/>
      <c r="T558" s="31"/>
      <c r="U558" s="31"/>
      <c r="V558" s="31"/>
      <c r="W558" s="31"/>
      <c r="X558" s="31"/>
      <c r="Y558" s="31"/>
      <c r="Z558" s="31"/>
      <c r="AA558" s="31"/>
      <c r="AB558" s="31"/>
      <c r="AC558" s="31"/>
      <c r="AD558" s="31"/>
      <c r="AE558" s="21"/>
    </row>
    <row r="559" spans="2:31" s="3" customFormat="1" ht="19.8" customHeight="1" x14ac:dyDescent="0.3">
      <c r="B559" s="60"/>
      <c r="C559" s="740">
        <v>22</v>
      </c>
      <c r="D559" s="743" t="s">
        <v>48</v>
      </c>
      <c r="E559" s="664"/>
      <c r="F559" s="743" t="s">
        <v>45</v>
      </c>
      <c r="G559" s="743"/>
      <c r="H559" s="743"/>
      <c r="I559" s="277"/>
      <c r="J559" s="744" t="s">
        <v>286</v>
      </c>
      <c r="K559" s="745"/>
      <c r="L559" s="745"/>
      <c r="M559" s="745"/>
      <c r="N559" s="745"/>
      <c r="O559" s="745"/>
      <c r="P559" s="745"/>
      <c r="Q559" s="745"/>
      <c r="R559" s="745"/>
      <c r="S559" s="745"/>
      <c r="T559" s="745"/>
      <c r="U559" s="745"/>
      <c r="V559" s="745"/>
      <c r="W559" s="745"/>
      <c r="X559" s="746"/>
      <c r="Y559" s="744" t="s">
        <v>47</v>
      </c>
      <c r="Z559" s="745"/>
      <c r="AA559" s="745"/>
      <c r="AB559" s="745"/>
      <c r="AC559" s="745"/>
      <c r="AD559" s="746"/>
      <c r="AE559" s="61"/>
    </row>
    <row r="560" spans="2:31" s="3" customFormat="1" ht="19.8" customHeight="1" x14ac:dyDescent="0.3">
      <c r="B560" s="60"/>
      <c r="C560" s="741"/>
      <c r="D560" s="666"/>
      <c r="E560" s="667"/>
      <c r="F560" s="743"/>
      <c r="G560" s="743"/>
      <c r="H560" s="743"/>
      <c r="I560" s="278"/>
      <c r="J560" s="747" t="str">
        <f>IF(MONTH($D$15)&gt;=10,(YEAR($D$15)-2)&amp;"/"&amp;(YEAR($D$15)-1),(YEAR($D$15)-3)&amp;"/"&amp;(YEAR($D$15)-2))</f>
        <v>2022/2023</v>
      </c>
      <c r="K560" s="747"/>
      <c r="L560" s="747"/>
      <c r="M560" s="747" t="str">
        <f>IF(MONTH($D$15)&gt;=10,(YEAR($D$15)-1)&amp;"/"&amp;YEAR($D$15),(YEAR($D$15)-2)&amp;"/"&amp;(YEAR($D$15)-1))</f>
        <v>2023/2024</v>
      </c>
      <c r="N560" s="747"/>
      <c r="O560" s="747"/>
      <c r="P560" s="747" t="str">
        <f>IF(MONTH($D$15)&gt;=10,YEAR($D$15)&amp;"/"&amp;YEAR($D$15)+1,YEAR($D$15)-1&amp;"/"&amp;YEAR($D$15))</f>
        <v>2024/2025</v>
      </c>
      <c r="Q560" s="747"/>
      <c r="R560" s="747"/>
      <c r="S560" s="747" t="str">
        <f>IF(MONTH($D$15)&gt;=10,(YEAR($D$15)+1)&amp;"/"&amp;(YEAR($D$15)+2),YEAR($D$15)&amp;"/"&amp;(YEAR($D$15)+1))</f>
        <v>2025/2026</v>
      </c>
      <c r="T560" s="747"/>
      <c r="U560" s="747"/>
      <c r="V560" s="747" t="str">
        <f>IF(MONTH($D$15)&gt;=10,(YEAR($D$15)+2)&amp;"/"&amp;(YEAR($D$15)+3),(YEAR($D$15)+1)&amp;"/"&amp;(YEAR($D$15)+2))</f>
        <v>2026/2027</v>
      </c>
      <c r="W560" s="747"/>
      <c r="X560" s="747"/>
      <c r="Y560" s="117"/>
      <c r="Z560" s="115"/>
      <c r="AA560" s="115"/>
      <c r="AB560" s="115"/>
      <c r="AC560" s="115"/>
      <c r="AD560" s="116"/>
      <c r="AE560" s="61"/>
    </row>
    <row r="561" spans="2:31" s="3" customFormat="1" ht="18" customHeight="1" x14ac:dyDescent="0.3">
      <c r="B561" s="60"/>
      <c r="C561" s="741"/>
      <c r="D561" s="748" t="s">
        <v>30</v>
      </c>
      <c r="E561" s="749"/>
      <c r="F561" s="749"/>
      <c r="G561" s="749"/>
      <c r="H561" s="749"/>
      <c r="I561" s="750"/>
      <c r="J561" s="32" t="s">
        <v>287</v>
      </c>
      <c r="K561" s="110" t="s">
        <v>288</v>
      </c>
      <c r="L561" s="35" t="s">
        <v>289</v>
      </c>
      <c r="M561" s="32" t="s">
        <v>287</v>
      </c>
      <c r="N561" s="110" t="s">
        <v>288</v>
      </c>
      <c r="O561" s="35" t="s">
        <v>289</v>
      </c>
      <c r="P561" s="32" t="s">
        <v>287</v>
      </c>
      <c r="Q561" s="110" t="s">
        <v>288</v>
      </c>
      <c r="R561" s="35" t="s">
        <v>289</v>
      </c>
      <c r="S561" s="32" t="s">
        <v>287</v>
      </c>
      <c r="T561" s="110" t="s">
        <v>288</v>
      </c>
      <c r="U561" s="35" t="s">
        <v>289</v>
      </c>
      <c r="V561" s="32" t="s">
        <v>287</v>
      </c>
      <c r="W561" s="110" t="s">
        <v>288</v>
      </c>
      <c r="X561" s="35" t="s">
        <v>289</v>
      </c>
      <c r="Y561" s="657" t="s">
        <v>490</v>
      </c>
      <c r="Z561" s="658"/>
      <c r="AA561" s="658"/>
      <c r="AB561" s="658"/>
      <c r="AC561" s="658"/>
      <c r="AD561" s="659"/>
      <c r="AE561" s="61"/>
    </row>
    <row r="562" spans="2:31" s="3" customFormat="1" ht="18" customHeight="1" x14ac:dyDescent="0.3">
      <c r="B562" s="60"/>
      <c r="C562" s="741"/>
      <c r="D562" s="728" t="str" cm="1">
        <f t="array" ref="D562">IFERROR(IF(INDEX(BaseSafra!E:E,MATCH(Safra!F$559,BaseSafra!E:E, 0)+ROW(A1))&lt;&gt;"",IF(INDEX(BaseSafra!E:E,MATCH(Safra!F$559,BaseSafra!E:E, 0)+ROW(A1))&lt;&gt;Safra!F$559,INDEX(BaseSafra!E:E,MATCH(Safra!F$559, BaseSafra!E:E, 0)+ROW(A1)),""),""),"")</f>
        <v>Área Plantada (ha)</v>
      </c>
      <c r="E562" s="729"/>
      <c r="F562" s="729"/>
      <c r="G562" s="729"/>
      <c r="H562" s="729"/>
      <c r="I562" s="730"/>
      <c r="J562" s="220">
        <f t="shared" ref="J562:X562" si="151">SUM(J563:J564)</f>
        <v>0</v>
      </c>
      <c r="K562" s="220">
        <f t="shared" si="151"/>
        <v>0</v>
      </c>
      <c r="L562" s="220">
        <f t="shared" si="151"/>
        <v>0</v>
      </c>
      <c r="M562" s="220">
        <f t="shared" si="151"/>
        <v>0</v>
      </c>
      <c r="N562" s="220">
        <f t="shared" si="151"/>
        <v>0</v>
      </c>
      <c r="O562" s="220">
        <f t="shared" si="151"/>
        <v>0</v>
      </c>
      <c r="P562" s="220">
        <f t="shared" si="151"/>
        <v>0</v>
      </c>
      <c r="Q562" s="220">
        <f t="shared" si="151"/>
        <v>0</v>
      </c>
      <c r="R562" s="220">
        <f t="shared" si="151"/>
        <v>0</v>
      </c>
      <c r="S562" s="220">
        <f t="shared" si="151"/>
        <v>0</v>
      </c>
      <c r="T562" s="220">
        <f t="shared" si="151"/>
        <v>0</v>
      </c>
      <c r="U562" s="220">
        <f t="shared" si="151"/>
        <v>0</v>
      </c>
      <c r="V562" s="220">
        <f t="shared" si="151"/>
        <v>0</v>
      </c>
      <c r="W562" s="220">
        <f t="shared" si="151"/>
        <v>0</v>
      </c>
      <c r="X562" s="220">
        <f t="shared" si="151"/>
        <v>0</v>
      </c>
      <c r="Y562" s="657"/>
      <c r="Z562" s="658"/>
      <c r="AA562" s="658"/>
      <c r="AB562" s="658"/>
      <c r="AC562" s="658"/>
      <c r="AD562" s="659"/>
      <c r="AE562" s="61"/>
    </row>
    <row r="563" spans="2:31" s="3" customFormat="1" ht="18" customHeight="1" x14ac:dyDescent="0.3">
      <c r="B563" s="60"/>
      <c r="C563" s="741"/>
      <c r="D563" s="728" t="str" cm="1">
        <f t="array" ref="D563">IFERROR(IF(INDEX(BaseSafra!E:E,MATCH(Safra!F$559,BaseSafra!E:E, 0)+ROW(A2))&lt;&gt;"",IF(INDEX(BaseSafra!E:E,MATCH(Safra!F$559,BaseSafra!E:E, 0)+ROW(A2))&lt;&gt;Safra!F$559,INDEX(BaseSafra!E:E,MATCH(Safra!F$559, BaseSafra!E:E, 0)+ROW(A2)),""),""),"")</f>
        <v>Própria (ha)</v>
      </c>
      <c r="E563" s="729"/>
      <c r="F563" s="729"/>
      <c r="G563" s="729"/>
      <c r="H563" s="729"/>
      <c r="I563" s="730"/>
      <c r="J563" s="229"/>
      <c r="K563" s="229"/>
      <c r="L563" s="229"/>
      <c r="M563" s="229"/>
      <c r="N563" s="229"/>
      <c r="O563" s="229"/>
      <c r="P563" s="229"/>
      <c r="Q563" s="229"/>
      <c r="R563" s="229"/>
      <c r="S563" s="229"/>
      <c r="T563" s="229"/>
      <c r="U563" s="229"/>
      <c r="V563" s="229"/>
      <c r="W563" s="229"/>
      <c r="X563" s="229"/>
      <c r="Y563" s="657"/>
      <c r="Z563" s="658"/>
      <c r="AA563" s="658"/>
      <c r="AB563" s="658"/>
      <c r="AC563" s="658"/>
      <c r="AD563" s="659"/>
      <c r="AE563" s="61"/>
    </row>
    <row r="564" spans="2:31" s="3" customFormat="1" ht="18" customHeight="1" x14ac:dyDescent="0.3">
      <c r="B564" s="60"/>
      <c r="C564" s="741"/>
      <c r="D564" s="728" t="str" cm="1">
        <f t="array" ref="D564">IFERROR(IF(INDEX(BaseSafra!E:E,MATCH(Safra!F$559,BaseSafra!E:E, 0)+ROW(A3))&lt;&gt;"",IF(INDEX(BaseSafra!E:E,MATCH(Safra!F$559,BaseSafra!E:E, 0)+ROW(A3))&lt;&gt;Safra!F$559,INDEX(BaseSafra!E:E,MATCH(Safra!F$559, BaseSafra!E:E, 0)+ROW(A3)),""),""),"")</f>
        <v>Arrendada (ha)</v>
      </c>
      <c r="E564" s="729"/>
      <c r="F564" s="729"/>
      <c r="G564" s="729"/>
      <c r="H564" s="729"/>
      <c r="I564" s="730"/>
      <c r="J564" s="229"/>
      <c r="K564" s="229"/>
      <c r="L564" s="229"/>
      <c r="M564" s="229"/>
      <c r="N564" s="229"/>
      <c r="O564" s="229"/>
      <c r="P564" s="229"/>
      <c r="Q564" s="229"/>
      <c r="R564" s="229"/>
      <c r="S564" s="229"/>
      <c r="T564" s="229"/>
      <c r="U564" s="229"/>
      <c r="V564" s="229"/>
      <c r="W564" s="229"/>
      <c r="X564" s="229"/>
      <c r="Y564" s="657"/>
      <c r="Z564" s="658"/>
      <c r="AA564" s="658"/>
      <c r="AB564" s="658"/>
      <c r="AC564" s="658"/>
      <c r="AD564" s="659"/>
      <c r="AE564" s="61"/>
    </row>
    <row r="565" spans="2:31" s="3" customFormat="1" ht="18" customHeight="1" x14ac:dyDescent="0.3">
      <c r="B565" s="60"/>
      <c r="C565" s="741"/>
      <c r="D565" s="728" t="str" cm="1">
        <f t="array" ref="D565">IFERROR(IF(INDEX(BaseSafra!E:E,MATCH(Safra!F$559,BaseSafra!E:E, 0)+ROW(A4))&lt;&gt;"",IF(INDEX(BaseSafra!E:E,MATCH(Safra!F$559,BaseSafra!E:E, 0)+ROW(A4))&lt;&gt;Safra!F$559,INDEX(BaseSafra!E:E,MATCH(Safra!F$559, BaseSafra!E:E, 0)+ROW(A4)),""),""),"")</f>
        <v>Rendimento (sc/ha)</v>
      </c>
      <c r="E565" s="729"/>
      <c r="F565" s="729"/>
      <c r="G565" s="729"/>
      <c r="H565" s="729"/>
      <c r="I565" s="730"/>
      <c r="J565" s="229"/>
      <c r="K565" s="229"/>
      <c r="L565" s="229"/>
      <c r="M565" s="229"/>
      <c r="N565" s="229"/>
      <c r="O565" s="229"/>
      <c r="P565" s="229"/>
      <c r="Q565" s="229"/>
      <c r="R565" s="229"/>
      <c r="S565" s="229"/>
      <c r="T565" s="229"/>
      <c r="U565" s="229"/>
      <c r="V565" s="229"/>
      <c r="W565" s="229"/>
      <c r="X565" s="229"/>
      <c r="Y565" s="657"/>
      <c r="Z565" s="658"/>
      <c r="AA565" s="658"/>
      <c r="AB565" s="658"/>
      <c r="AC565" s="658"/>
      <c r="AD565" s="659"/>
      <c r="AE565" s="61"/>
    </row>
    <row r="566" spans="2:31" s="3" customFormat="1" ht="18" customHeight="1" x14ac:dyDescent="0.3">
      <c r="B566" s="60"/>
      <c r="C566" s="741"/>
      <c r="D566" s="728" t="str" cm="1">
        <f t="array" ref="D566">IFERROR(IF(INDEX(BaseSafra!E:E,MATCH(Safra!F$559,BaseSafra!E:E, 0)+ROW(A5))&lt;&gt;"",IF(INDEX(BaseSafra!E:E,MATCH(Safra!F$559,BaseSafra!E:E, 0)+ROW(A5))&lt;&gt;Safra!F$559,INDEX(BaseSafra!E:E,MATCH(Safra!F$559, BaseSafra!E:E, 0)+ROW(A5)),""),""),"")</f>
        <v>Produção (sc)</v>
      </c>
      <c r="E566" s="729"/>
      <c r="F566" s="729"/>
      <c r="G566" s="729"/>
      <c r="H566" s="729"/>
      <c r="I566" s="730"/>
      <c r="J566" s="229">
        <f t="shared" ref="J566:X566" si="152">J565*J562</f>
        <v>0</v>
      </c>
      <c r="K566" s="229">
        <f t="shared" si="152"/>
        <v>0</v>
      </c>
      <c r="L566" s="229">
        <f t="shared" si="152"/>
        <v>0</v>
      </c>
      <c r="M566" s="229">
        <f t="shared" si="152"/>
        <v>0</v>
      </c>
      <c r="N566" s="229">
        <f t="shared" si="152"/>
        <v>0</v>
      </c>
      <c r="O566" s="229">
        <f t="shared" si="152"/>
        <v>0</v>
      </c>
      <c r="P566" s="229">
        <f t="shared" si="152"/>
        <v>0</v>
      </c>
      <c r="Q566" s="229">
        <f t="shared" si="152"/>
        <v>0</v>
      </c>
      <c r="R566" s="229">
        <f t="shared" si="152"/>
        <v>0</v>
      </c>
      <c r="S566" s="229">
        <f t="shared" si="152"/>
        <v>0</v>
      </c>
      <c r="T566" s="229">
        <f t="shared" si="152"/>
        <v>0</v>
      </c>
      <c r="U566" s="229">
        <f t="shared" si="152"/>
        <v>0</v>
      </c>
      <c r="V566" s="229">
        <f t="shared" si="152"/>
        <v>0</v>
      </c>
      <c r="W566" s="229">
        <f t="shared" si="152"/>
        <v>0</v>
      </c>
      <c r="X566" s="229">
        <f t="shared" si="152"/>
        <v>0</v>
      </c>
      <c r="Y566" s="657"/>
      <c r="Z566" s="658"/>
      <c r="AA566" s="658"/>
      <c r="AB566" s="658"/>
      <c r="AC566" s="658"/>
      <c r="AD566" s="659"/>
      <c r="AE566" s="61"/>
    </row>
    <row r="567" spans="2:31" s="3" customFormat="1" ht="18" customHeight="1" x14ac:dyDescent="0.3">
      <c r="B567" s="60"/>
      <c r="C567" s="741"/>
      <c r="D567" s="728" t="str" cm="1">
        <f t="array" ref="D567">IFERROR(IF(INDEX(BaseSafra!E:E,MATCH(Safra!F$559,BaseSafra!E:E, 0)+ROW(A6))&lt;&gt;"",IF(INDEX(BaseSafra!E:E,MATCH(Safra!F$559,BaseSafra!E:E, 0)+ROW(A6))&lt;&gt;Safra!F$559,INDEX(BaseSafra!E:E,MATCH(Safra!F$559, BaseSafra!E:E, 0)+ROW(A6)),""),""),"")</f>
        <v>Preço médio (R$/sc)</v>
      </c>
      <c r="E567" s="729"/>
      <c r="F567" s="729"/>
      <c r="G567" s="729"/>
      <c r="H567" s="729"/>
      <c r="I567" s="730"/>
      <c r="J567" s="229"/>
      <c r="K567" s="229"/>
      <c r="L567" s="229"/>
      <c r="M567" s="231"/>
      <c r="N567" s="231"/>
      <c r="O567" s="231"/>
      <c r="P567" s="231"/>
      <c r="Q567" s="231"/>
      <c r="R567" s="231"/>
      <c r="S567" s="231"/>
      <c r="T567" s="231"/>
      <c r="U567" s="231"/>
      <c r="V567" s="231"/>
      <c r="W567" s="231"/>
      <c r="X567" s="231"/>
      <c r="Y567" s="657"/>
      <c r="Z567" s="658"/>
      <c r="AA567" s="658"/>
      <c r="AB567" s="658"/>
      <c r="AC567" s="658"/>
      <c r="AD567" s="659"/>
      <c r="AE567" s="61"/>
    </row>
    <row r="568" spans="2:31" s="3" customFormat="1" ht="18" customHeight="1" x14ac:dyDescent="0.3">
      <c r="B568" s="60"/>
      <c r="C568" s="741"/>
      <c r="D568" s="728" t="str" cm="1">
        <f t="array" ref="D568">IFERROR(IF(INDEX(BaseSafra!E:E,MATCH(Safra!F$559,BaseSafra!E:E, 0)+ROW(A7))&lt;&gt;"",IF(INDEX(BaseSafra!E:E,MATCH(Safra!F$559,BaseSafra!E:E, 0)+ROW(A7))&lt;&gt;Safra!F$559,INDEX(BaseSafra!E:E,MATCH(Safra!F$559, BaseSafra!E:E, 0)+ROW(A7)),""),""),"")</f>
        <v>Custo Médio de Produção (R$/sc)</v>
      </c>
      <c r="E568" s="729"/>
      <c r="F568" s="729"/>
      <c r="G568" s="729"/>
      <c r="H568" s="729"/>
      <c r="I568" s="730"/>
      <c r="J568" s="229"/>
      <c r="K568" s="229"/>
      <c r="L568" s="229"/>
      <c r="M568" s="231"/>
      <c r="N568" s="231"/>
      <c r="O568" s="231"/>
      <c r="P568" s="231"/>
      <c r="Q568" s="231"/>
      <c r="R568" s="231"/>
      <c r="S568" s="231"/>
      <c r="T568" s="231"/>
      <c r="U568" s="231"/>
      <c r="V568" s="231"/>
      <c r="W568" s="231"/>
      <c r="X568" s="231"/>
      <c r="Y568" s="657"/>
      <c r="Z568" s="658"/>
      <c r="AA568" s="658"/>
      <c r="AB568" s="658"/>
      <c r="AC568" s="658"/>
      <c r="AD568" s="659"/>
      <c r="AE568" s="61"/>
    </row>
    <row r="569" spans="2:31" s="3" customFormat="1" ht="18" customHeight="1" x14ac:dyDescent="0.3">
      <c r="B569" s="60"/>
      <c r="C569" s="741"/>
      <c r="D569" s="728" t="str" cm="1">
        <f t="array" ref="D569">IFERROR(IF(INDEX(BaseSafra!E:E,MATCH(Safra!F$559,BaseSafra!E:E, 0)+ROW(A8))&lt;&gt;"",IF(INDEX(BaseSafra!E:E,MATCH(Safra!F$559,BaseSafra!E:E, 0)+ROW(A8))&lt;&gt;Safra!F$559,INDEX(BaseSafra!E:E,MATCH(Safra!F$559, BaseSafra!E:E, 0)+ROW(A8)),""),""),"")</f>
        <v>Receita Total (R$)</v>
      </c>
      <c r="E569" s="729"/>
      <c r="F569" s="729"/>
      <c r="G569" s="729"/>
      <c r="H569" s="729"/>
      <c r="I569" s="730"/>
      <c r="J569" s="239">
        <f t="shared" ref="J569:X569" si="153">J566*J567</f>
        <v>0</v>
      </c>
      <c r="K569" s="239">
        <f t="shared" si="153"/>
        <v>0</v>
      </c>
      <c r="L569" s="239">
        <f t="shared" si="153"/>
        <v>0</v>
      </c>
      <c r="M569" s="239">
        <f t="shared" si="153"/>
        <v>0</v>
      </c>
      <c r="N569" s="239">
        <f t="shared" si="153"/>
        <v>0</v>
      </c>
      <c r="O569" s="239">
        <f t="shared" si="153"/>
        <v>0</v>
      </c>
      <c r="P569" s="239">
        <f t="shared" si="153"/>
        <v>0</v>
      </c>
      <c r="Q569" s="239">
        <f t="shared" si="153"/>
        <v>0</v>
      </c>
      <c r="R569" s="239">
        <f t="shared" si="153"/>
        <v>0</v>
      </c>
      <c r="S569" s="239">
        <f t="shared" si="153"/>
        <v>0</v>
      </c>
      <c r="T569" s="239">
        <f t="shared" si="153"/>
        <v>0</v>
      </c>
      <c r="U569" s="239">
        <f t="shared" si="153"/>
        <v>0</v>
      </c>
      <c r="V569" s="239">
        <f t="shared" si="153"/>
        <v>0</v>
      </c>
      <c r="W569" s="239">
        <f t="shared" si="153"/>
        <v>0</v>
      </c>
      <c r="X569" s="239">
        <f t="shared" si="153"/>
        <v>0</v>
      </c>
      <c r="Y569" s="657"/>
      <c r="Z569" s="658"/>
      <c r="AA569" s="658"/>
      <c r="AB569" s="658"/>
      <c r="AC569" s="658"/>
      <c r="AD569" s="659"/>
      <c r="AE569" s="61"/>
    </row>
    <row r="570" spans="2:31" s="3" customFormat="1" ht="18" customHeight="1" x14ac:dyDescent="0.3">
      <c r="B570" s="60"/>
      <c r="C570" s="741"/>
      <c r="D570" s="728" t="str" cm="1">
        <f t="array" ref="D570">IFERROR(IF(INDEX(BaseSafra!E:E,MATCH(Safra!F$559,BaseSafra!E:E, 0)+ROW(A9))&lt;&gt;"",IF(INDEX(BaseSafra!E:E,MATCH(Safra!F$559,BaseSafra!E:E, 0)+ROW(A9))&lt;&gt;Safra!F$559,INDEX(BaseSafra!E:E,MATCH(Safra!F$559, BaseSafra!E:E, 0)+ROW(A9)),""),""),"")</f>
        <v>Custo Total de Produção (R$)</v>
      </c>
      <c r="E570" s="729"/>
      <c r="F570" s="729"/>
      <c r="G570" s="729"/>
      <c r="H570" s="729"/>
      <c r="I570" s="730"/>
      <c r="J570" s="239">
        <f t="shared" ref="J570:X570" si="154">J568*J562</f>
        <v>0</v>
      </c>
      <c r="K570" s="239">
        <f t="shared" si="154"/>
        <v>0</v>
      </c>
      <c r="L570" s="239">
        <f t="shared" si="154"/>
        <v>0</v>
      </c>
      <c r="M570" s="239">
        <f t="shared" si="154"/>
        <v>0</v>
      </c>
      <c r="N570" s="239">
        <f t="shared" si="154"/>
        <v>0</v>
      </c>
      <c r="O570" s="239">
        <f t="shared" si="154"/>
        <v>0</v>
      </c>
      <c r="P570" s="239">
        <f t="shared" si="154"/>
        <v>0</v>
      </c>
      <c r="Q570" s="239">
        <f t="shared" si="154"/>
        <v>0</v>
      </c>
      <c r="R570" s="239">
        <f t="shared" si="154"/>
        <v>0</v>
      </c>
      <c r="S570" s="239">
        <f t="shared" si="154"/>
        <v>0</v>
      </c>
      <c r="T570" s="239">
        <f t="shared" si="154"/>
        <v>0</v>
      </c>
      <c r="U570" s="239">
        <f t="shared" si="154"/>
        <v>0</v>
      </c>
      <c r="V570" s="239">
        <f t="shared" si="154"/>
        <v>0</v>
      </c>
      <c r="W570" s="239">
        <f t="shared" si="154"/>
        <v>0</v>
      </c>
      <c r="X570" s="239">
        <f t="shared" si="154"/>
        <v>0</v>
      </c>
      <c r="Y570" s="657"/>
      <c r="Z570" s="658"/>
      <c r="AA570" s="658"/>
      <c r="AB570" s="658"/>
      <c r="AC570" s="658"/>
      <c r="AD570" s="659"/>
      <c r="AE570" s="61"/>
    </row>
    <row r="571" spans="2:31" s="3" customFormat="1" ht="18" customHeight="1" x14ac:dyDescent="0.3">
      <c r="B571" s="60"/>
      <c r="C571" s="741"/>
      <c r="D571" s="728" t="str" cm="1">
        <f t="array" ref="D571">IFERROR(IF(INDEX(BaseSafra!E:E,MATCH(Safra!F$559,BaseSafra!E:E, 0)+ROW(A10))&lt;&gt;"",IF(INDEX(BaseSafra!E:E,MATCH(Safra!F$559,BaseSafra!E:E, 0)+ROW(A10))&lt;&gt;Safra!F$559,INDEX(BaseSafra!E:E,MATCH(Safra!F$559, BaseSafra!E:E, 0)+ROW(A10)),""),""),"")</f>
        <v>RESULTADO BRUTO (R$)</v>
      </c>
      <c r="E571" s="729"/>
      <c r="F571" s="729"/>
      <c r="G571" s="729"/>
      <c r="H571" s="729"/>
      <c r="I571" s="730"/>
      <c r="J571" s="239">
        <f t="shared" ref="J571:X571" si="155">J569-J570</f>
        <v>0</v>
      </c>
      <c r="K571" s="239">
        <f t="shared" si="155"/>
        <v>0</v>
      </c>
      <c r="L571" s="239">
        <f t="shared" si="155"/>
        <v>0</v>
      </c>
      <c r="M571" s="239">
        <f t="shared" si="155"/>
        <v>0</v>
      </c>
      <c r="N571" s="239">
        <f t="shared" si="155"/>
        <v>0</v>
      </c>
      <c r="O571" s="239">
        <f t="shared" si="155"/>
        <v>0</v>
      </c>
      <c r="P571" s="239">
        <f t="shared" si="155"/>
        <v>0</v>
      </c>
      <c r="Q571" s="239">
        <f t="shared" si="155"/>
        <v>0</v>
      </c>
      <c r="R571" s="239">
        <f t="shared" si="155"/>
        <v>0</v>
      </c>
      <c r="S571" s="239">
        <f t="shared" si="155"/>
        <v>0</v>
      </c>
      <c r="T571" s="239">
        <f t="shared" si="155"/>
        <v>0</v>
      </c>
      <c r="U571" s="239">
        <f t="shared" si="155"/>
        <v>0</v>
      </c>
      <c r="V571" s="239">
        <f t="shared" si="155"/>
        <v>0</v>
      </c>
      <c r="W571" s="239">
        <f t="shared" si="155"/>
        <v>0</v>
      </c>
      <c r="X571" s="239">
        <f t="shared" si="155"/>
        <v>0</v>
      </c>
      <c r="Y571" s="657"/>
      <c r="Z571" s="658"/>
      <c r="AA571" s="658"/>
      <c r="AB571" s="658"/>
      <c r="AC571" s="658"/>
      <c r="AD571" s="659"/>
      <c r="AE571" s="61"/>
    </row>
    <row r="572" spans="2:31" s="3" customFormat="1" ht="18" customHeight="1" x14ac:dyDescent="0.3">
      <c r="B572" s="60"/>
      <c r="C572" s="741"/>
      <c r="D572" s="728" t="str" cm="1">
        <f t="array" ref="D572">IFERROR(IF(INDEX(BaseSafra!E:E,MATCH(Safra!F$559,BaseSafra!E:E, 0)+ROW(A11))&lt;&gt;"",IF(INDEX(BaseSafra!E:E,MATCH(Safra!F$559,BaseSafra!E:E, 0)+ROW(A11))&lt;&gt;Safra!F$559,INDEX(BaseSafra!E:E,MATCH(Safra!F$559, BaseSafra!E:E, 0)+ROW(A11)),""),""),"")</f>
        <v>MARGEM BRUTA (%)</v>
      </c>
      <c r="E572" s="729"/>
      <c r="F572" s="729"/>
      <c r="G572" s="729"/>
      <c r="H572" s="729"/>
      <c r="I572" s="730"/>
      <c r="J572" s="239">
        <f t="shared" ref="J572:X572" si="156">IFERROR(J571/J569,0)</f>
        <v>0</v>
      </c>
      <c r="K572" s="239">
        <f t="shared" si="156"/>
        <v>0</v>
      </c>
      <c r="L572" s="239">
        <f t="shared" si="156"/>
        <v>0</v>
      </c>
      <c r="M572" s="239">
        <f t="shared" si="156"/>
        <v>0</v>
      </c>
      <c r="N572" s="239">
        <f t="shared" si="156"/>
        <v>0</v>
      </c>
      <c r="O572" s="239">
        <f t="shared" si="156"/>
        <v>0</v>
      </c>
      <c r="P572" s="239">
        <f t="shared" si="156"/>
        <v>0</v>
      </c>
      <c r="Q572" s="239">
        <f t="shared" si="156"/>
        <v>0</v>
      </c>
      <c r="R572" s="239">
        <f t="shared" si="156"/>
        <v>0</v>
      </c>
      <c r="S572" s="239">
        <f t="shared" si="156"/>
        <v>0</v>
      </c>
      <c r="T572" s="239">
        <f t="shared" si="156"/>
        <v>0</v>
      </c>
      <c r="U572" s="239">
        <f t="shared" si="156"/>
        <v>0</v>
      </c>
      <c r="V572" s="239">
        <f t="shared" si="156"/>
        <v>0</v>
      </c>
      <c r="W572" s="239">
        <f t="shared" si="156"/>
        <v>0</v>
      </c>
      <c r="X572" s="239">
        <f t="shared" si="156"/>
        <v>0</v>
      </c>
      <c r="Y572" s="657"/>
      <c r="Z572" s="658"/>
      <c r="AA572" s="658"/>
      <c r="AB572" s="658"/>
      <c r="AC572" s="658"/>
      <c r="AD572" s="659"/>
      <c r="AE572" s="61"/>
    </row>
    <row r="573" spans="2:31" s="3" customFormat="1" ht="18" customHeight="1" x14ac:dyDescent="0.3">
      <c r="B573" s="60"/>
      <c r="C573" s="741"/>
      <c r="D573" s="728" t="str" cm="1">
        <f t="array" ref="D573">IFERROR(IF(INDEX(BaseSafra!E:E,MATCH(Safra!F$559,BaseSafra!E:E, 0)+ROW(A12))&lt;&gt;"",IF(INDEX(BaseSafra!E:E,MATCH(Safra!F$559,BaseSafra!E:E, 0)+ROW(A12))&lt;&gt;Safra!F$559,INDEX(BaseSafra!E:E,MATCH(Safra!F$559, BaseSafra!E:E, 0)+ROW(A12)),""),""),"")</f>
        <v/>
      </c>
      <c r="E573" s="729"/>
      <c r="F573" s="729"/>
      <c r="G573" s="729"/>
      <c r="H573" s="729"/>
      <c r="I573" s="730"/>
      <c r="J573" s="229"/>
      <c r="K573" s="229"/>
      <c r="L573" s="229"/>
      <c r="M573" s="279"/>
      <c r="N573" s="279"/>
      <c r="O573" s="279"/>
      <c r="P573" s="279"/>
      <c r="Q573" s="279"/>
      <c r="R573" s="279"/>
      <c r="S573" s="279"/>
      <c r="T573" s="279"/>
      <c r="U573" s="279"/>
      <c r="V573" s="279"/>
      <c r="W573" s="279"/>
      <c r="X573" s="279"/>
      <c r="Y573" s="657"/>
      <c r="Z573" s="658"/>
      <c r="AA573" s="658"/>
      <c r="AB573" s="658"/>
      <c r="AC573" s="658"/>
      <c r="AD573" s="659"/>
      <c r="AE573" s="61"/>
    </row>
    <row r="574" spans="2:31" s="3" customFormat="1" ht="18" customHeight="1" x14ac:dyDescent="0.3">
      <c r="B574" s="60"/>
      <c r="C574" s="741"/>
      <c r="D574" s="728" t="str" cm="1">
        <f t="array" ref="D574">IFERROR(IF(INDEX(BaseSafra!E:E,MATCH(Safra!F$559,BaseSafra!E:E, 0)+ROW(A13))&lt;&gt;"",IF(INDEX(BaseSafra!E:E,MATCH(Safra!F$559,BaseSafra!E:E, 0)+ROW(A13))&lt;&gt;Safra!F$559,INDEX(BaseSafra!E:E,MATCH(Safra!F$559, BaseSafra!E:E, 0)+ROW(A13)),""),""),"")</f>
        <v/>
      </c>
      <c r="E574" s="729"/>
      <c r="F574" s="729"/>
      <c r="G574" s="729"/>
      <c r="H574" s="729"/>
      <c r="I574" s="730"/>
      <c r="J574" s="229"/>
      <c r="K574" s="229"/>
      <c r="L574" s="229"/>
      <c r="M574" s="279"/>
      <c r="N574" s="279"/>
      <c r="O574" s="279"/>
      <c r="P574" s="279"/>
      <c r="Q574" s="279"/>
      <c r="R574" s="279"/>
      <c r="S574" s="279"/>
      <c r="T574" s="279"/>
      <c r="U574" s="279"/>
      <c r="V574" s="279"/>
      <c r="W574" s="279"/>
      <c r="X574" s="279"/>
      <c r="Y574" s="657"/>
      <c r="Z574" s="658"/>
      <c r="AA574" s="658"/>
      <c r="AB574" s="658"/>
      <c r="AC574" s="658"/>
      <c r="AD574" s="659"/>
      <c r="AE574" s="61"/>
    </row>
    <row r="575" spans="2:31" s="3" customFormat="1" ht="18" customHeight="1" x14ac:dyDescent="0.3">
      <c r="B575" s="60"/>
      <c r="C575" s="741"/>
      <c r="D575" s="728" t="str" cm="1">
        <f t="array" ref="D575">IFERROR(IF(INDEX(BaseSafra!E:E,MATCH(Safra!F$559,BaseSafra!E:E, 0)+ROW(A14))&lt;&gt;"",IF(INDEX(BaseSafra!E:E,MATCH(Safra!F$559,BaseSafra!E:E, 0)+ROW(A14))&lt;&gt;Safra!F$559,INDEX(BaseSafra!E:E,MATCH(Safra!F$559, BaseSafra!E:E, 0)+ROW(A14)),""),""),"")</f>
        <v/>
      </c>
      <c r="E575" s="729"/>
      <c r="F575" s="729"/>
      <c r="G575" s="729"/>
      <c r="H575" s="729"/>
      <c r="I575" s="730"/>
      <c r="J575" s="229"/>
      <c r="K575" s="229"/>
      <c r="L575" s="229"/>
      <c r="M575" s="279"/>
      <c r="N575" s="279"/>
      <c r="O575" s="279"/>
      <c r="P575" s="279"/>
      <c r="Q575" s="279"/>
      <c r="R575" s="279"/>
      <c r="S575" s="279"/>
      <c r="T575" s="279"/>
      <c r="U575" s="279"/>
      <c r="V575" s="279"/>
      <c r="W575" s="279"/>
      <c r="X575" s="279"/>
      <c r="Y575" s="657"/>
      <c r="Z575" s="658"/>
      <c r="AA575" s="658"/>
      <c r="AB575" s="658"/>
      <c r="AC575" s="658"/>
      <c r="AD575" s="659"/>
      <c r="AE575" s="61"/>
    </row>
    <row r="576" spans="2:31" s="3" customFormat="1" ht="18" customHeight="1" x14ac:dyDescent="0.3">
      <c r="B576" s="60"/>
      <c r="C576" s="741"/>
      <c r="D576" s="728" t="str" cm="1">
        <f t="array" ref="D576">IFERROR(IF(INDEX(BaseSafra!E:E,MATCH(Safra!F$559,BaseSafra!E:E, 0)+ROW(A15))&lt;&gt;"",IF(INDEX(BaseSafra!E:E,MATCH(Safra!F$559,BaseSafra!E:E, 0)+ROW(A15))&lt;&gt;Safra!F$559,INDEX(BaseSafra!E:E,MATCH(Safra!F$559, BaseSafra!E:E, 0)+ROW(A15)),""),""),"")</f>
        <v/>
      </c>
      <c r="E576" s="729"/>
      <c r="F576" s="729"/>
      <c r="G576" s="729"/>
      <c r="H576" s="729"/>
      <c r="I576" s="730"/>
      <c r="J576" s="229"/>
      <c r="K576" s="229"/>
      <c r="L576" s="229"/>
      <c r="M576" s="279"/>
      <c r="N576" s="279"/>
      <c r="O576" s="279"/>
      <c r="P576" s="279"/>
      <c r="Q576" s="279"/>
      <c r="R576" s="279"/>
      <c r="S576" s="279"/>
      <c r="T576" s="279"/>
      <c r="U576" s="279"/>
      <c r="V576" s="279"/>
      <c r="W576" s="279"/>
      <c r="X576" s="279"/>
      <c r="Y576" s="657"/>
      <c r="Z576" s="658"/>
      <c r="AA576" s="658"/>
      <c r="AB576" s="658"/>
      <c r="AC576" s="658"/>
      <c r="AD576" s="659"/>
      <c r="AE576" s="61"/>
    </row>
    <row r="577" spans="2:31" s="3" customFormat="1" ht="18" customHeight="1" x14ac:dyDescent="0.3">
      <c r="B577" s="60"/>
      <c r="C577" s="741"/>
      <c r="D577" s="728" t="str" cm="1">
        <f t="array" ref="D577">IFERROR(IF(INDEX(BaseSafra!E:E,MATCH(Safra!F$559,BaseSafra!E:E, 0)+ROW(A16))&lt;&gt;"",IF(INDEX(BaseSafra!E:E,MATCH(Safra!F$559,BaseSafra!E:E, 0)+ROW(A16))&lt;&gt;Safra!F$559,INDEX(BaseSafra!E:E,MATCH(Safra!F$559, BaseSafra!E:E, 0)+ROW(A16)),""),""),"")</f>
        <v/>
      </c>
      <c r="E577" s="729"/>
      <c r="F577" s="729"/>
      <c r="G577" s="729"/>
      <c r="H577" s="729"/>
      <c r="I577" s="730"/>
      <c r="J577" s="229"/>
      <c r="K577" s="229"/>
      <c r="L577" s="229"/>
      <c r="M577" s="279"/>
      <c r="N577" s="279"/>
      <c r="O577" s="279"/>
      <c r="P577" s="279"/>
      <c r="Q577" s="279"/>
      <c r="R577" s="279"/>
      <c r="S577" s="279"/>
      <c r="T577" s="279"/>
      <c r="U577" s="279"/>
      <c r="V577" s="279"/>
      <c r="W577" s="279"/>
      <c r="X577" s="279"/>
      <c r="Y577" s="657"/>
      <c r="Z577" s="658"/>
      <c r="AA577" s="658"/>
      <c r="AB577" s="658"/>
      <c r="AC577" s="658"/>
      <c r="AD577" s="659"/>
      <c r="AE577" s="61"/>
    </row>
    <row r="578" spans="2:31" s="3" customFormat="1" ht="18" customHeight="1" x14ac:dyDescent="0.3">
      <c r="B578" s="60"/>
      <c r="C578" s="741"/>
      <c r="D578" s="728" t="str" cm="1">
        <f t="array" ref="D578">IFERROR(IF(INDEX(BaseSafra!E:E,MATCH(Safra!F$559,BaseSafra!E:E, 0)+ROW(A17))&lt;&gt;"",IF(INDEX(BaseSafra!E:E,MATCH(Safra!F$559,BaseSafra!E:E, 0)+ROW(A17))&lt;&gt;Safra!F$559,INDEX(BaseSafra!E:E,MATCH(Safra!F$559, BaseSafra!E:E, 0)+ROW(A17)),""),""),"")</f>
        <v/>
      </c>
      <c r="E578" s="729"/>
      <c r="F578" s="729"/>
      <c r="G578" s="729"/>
      <c r="H578" s="729"/>
      <c r="I578" s="730"/>
      <c r="J578" s="229"/>
      <c r="K578" s="229"/>
      <c r="L578" s="229"/>
      <c r="M578" s="280"/>
      <c r="N578" s="280"/>
      <c r="O578" s="280"/>
      <c r="P578" s="280"/>
      <c r="Q578" s="280"/>
      <c r="R578" s="280"/>
      <c r="S578" s="280"/>
      <c r="T578" s="280"/>
      <c r="U578" s="280"/>
      <c r="V578" s="280"/>
      <c r="W578" s="280"/>
      <c r="X578" s="280"/>
      <c r="Y578" s="657"/>
      <c r="Z578" s="658"/>
      <c r="AA578" s="658"/>
      <c r="AB578" s="658"/>
      <c r="AC578" s="658"/>
      <c r="AD578" s="659"/>
      <c r="AE578" s="61"/>
    </row>
    <row r="579" spans="2:31" s="3" customFormat="1" ht="18" customHeight="1" x14ac:dyDescent="0.3">
      <c r="B579" s="60"/>
      <c r="C579" s="741"/>
      <c r="D579" s="728" t="str" cm="1">
        <f t="array" ref="D579">IFERROR(IF(INDEX(BaseSafra!E:E,MATCH(Safra!F$559,BaseSafra!E:E, 0)+ROW(A18))&lt;&gt;"",IF(INDEX(BaseSafra!E:E,MATCH(Safra!F$559,BaseSafra!E:E, 0)+ROW(A18))&lt;&gt;Safra!F$559,INDEX(BaseSafra!E:E,MATCH(Safra!F$559, BaseSafra!E:E, 0)+ROW(A18)),""),""),"")</f>
        <v/>
      </c>
      <c r="E579" s="729"/>
      <c r="F579" s="729"/>
      <c r="G579" s="729"/>
      <c r="H579" s="729"/>
      <c r="I579" s="730"/>
      <c r="J579" s="229"/>
      <c r="K579" s="229"/>
      <c r="L579" s="229"/>
      <c r="M579" s="280"/>
      <c r="N579" s="280"/>
      <c r="O579" s="280"/>
      <c r="P579" s="280"/>
      <c r="Q579" s="280"/>
      <c r="R579" s="280"/>
      <c r="S579" s="280"/>
      <c r="T579" s="280"/>
      <c r="U579" s="280"/>
      <c r="V579" s="280"/>
      <c r="W579" s="280"/>
      <c r="X579" s="280"/>
      <c r="Y579" s="657"/>
      <c r="Z579" s="658"/>
      <c r="AA579" s="658"/>
      <c r="AB579" s="658"/>
      <c r="AC579" s="658"/>
      <c r="AD579" s="659"/>
      <c r="AE579" s="61"/>
    </row>
    <row r="580" spans="2:31" s="3" customFormat="1" ht="18" customHeight="1" x14ac:dyDescent="0.3">
      <c r="B580" s="60"/>
      <c r="C580" s="741"/>
      <c r="D580" s="728" t="str" cm="1">
        <f t="array" ref="D580">IFERROR(IF(INDEX(BaseSafra!E:E,MATCH(Safra!F$559,BaseSafra!E:E, 0)+ROW(A19))&lt;&gt;"",IF(INDEX(BaseSafra!E:E,MATCH(Safra!F$559,BaseSafra!E:E, 0)+ROW(A19))&lt;&gt;Safra!F$559,INDEX(BaseSafra!E:E,MATCH(Safra!F$559, BaseSafra!E:E, 0)+ROW(A19)),""),""),"")</f>
        <v/>
      </c>
      <c r="E580" s="729"/>
      <c r="F580" s="729"/>
      <c r="G580" s="729"/>
      <c r="H580" s="729"/>
      <c r="I580" s="730"/>
      <c r="J580" s="229"/>
      <c r="K580" s="229"/>
      <c r="L580" s="229"/>
      <c r="M580" s="280"/>
      <c r="N580" s="280"/>
      <c r="O580" s="280"/>
      <c r="P580" s="280"/>
      <c r="Q580" s="280"/>
      <c r="R580" s="280"/>
      <c r="S580" s="280"/>
      <c r="T580" s="280"/>
      <c r="U580" s="280"/>
      <c r="V580" s="280"/>
      <c r="W580" s="280"/>
      <c r="X580" s="280"/>
      <c r="Y580" s="657"/>
      <c r="Z580" s="658"/>
      <c r="AA580" s="658"/>
      <c r="AB580" s="658"/>
      <c r="AC580" s="658"/>
      <c r="AD580" s="659"/>
      <c r="AE580" s="61"/>
    </row>
    <row r="581" spans="2:31" s="3" customFormat="1" ht="18" customHeight="1" x14ac:dyDescent="0.3">
      <c r="B581" s="60"/>
      <c r="C581" s="741"/>
      <c r="D581" s="728" t="str" cm="1">
        <f t="array" ref="D581">IFERROR(IF(INDEX(BaseSafra!E:E,MATCH(Safra!F$559,BaseSafra!E:E, 0)+ROW(A20))&lt;&gt;"",IF(INDEX(BaseSafra!E:E,MATCH(Safra!F$559,BaseSafra!E:E, 0)+ROW(A20))&lt;&gt;Safra!F$559,INDEX(BaseSafra!E:E,MATCH(Safra!F$559, BaseSafra!E:E, 0)+ROW(A20)),""),""),"")</f>
        <v/>
      </c>
      <c r="E581" s="729"/>
      <c r="F581" s="729"/>
      <c r="G581" s="729"/>
      <c r="H581" s="729"/>
      <c r="I581" s="730"/>
      <c r="J581" s="229"/>
      <c r="K581" s="229"/>
      <c r="L581" s="229"/>
      <c r="M581" s="280"/>
      <c r="N581" s="280"/>
      <c r="O581" s="280"/>
      <c r="P581" s="280"/>
      <c r="Q581" s="280"/>
      <c r="R581" s="280"/>
      <c r="S581" s="280"/>
      <c r="T581" s="280"/>
      <c r="U581" s="280"/>
      <c r="V581" s="280"/>
      <c r="W581" s="280"/>
      <c r="X581" s="280"/>
      <c r="Y581" s="657"/>
      <c r="Z581" s="658"/>
      <c r="AA581" s="658"/>
      <c r="AB581" s="658"/>
      <c r="AC581" s="658"/>
      <c r="AD581" s="659"/>
      <c r="AE581" s="61"/>
    </row>
    <row r="582" spans="2:31" s="3" customFormat="1" ht="18" customHeight="1" x14ac:dyDescent="0.3">
      <c r="B582" s="60"/>
      <c r="C582" s="742"/>
      <c r="D582" s="728" t="str" cm="1">
        <f t="array" ref="D582">IFERROR(IF(INDEX(BaseSafra!E:E,MATCH(Safra!F$559,BaseSafra!E:E, 0)+ROW(A21))&lt;&gt;"",IF(INDEX(BaseSafra!E:E,MATCH(Safra!F$559,BaseSafra!E:E, 0)+ROW(A21))&lt;&gt;Safra!F$559,INDEX(BaseSafra!E:E,MATCH(Safra!F$559, BaseSafra!E:E, 0)+ROW(A21)),""),""),"")</f>
        <v/>
      </c>
      <c r="E582" s="729"/>
      <c r="F582" s="729"/>
      <c r="G582" s="729"/>
      <c r="H582" s="729"/>
      <c r="I582" s="730"/>
      <c r="J582" s="240"/>
      <c r="K582" s="240"/>
      <c r="L582" s="240"/>
      <c r="M582" s="281"/>
      <c r="N582" s="281"/>
      <c r="O582" s="281"/>
      <c r="P582" s="281"/>
      <c r="Q582" s="281"/>
      <c r="R582" s="281"/>
      <c r="S582" s="281"/>
      <c r="T582" s="281"/>
      <c r="U582" s="281"/>
      <c r="V582" s="281"/>
      <c r="W582" s="281"/>
      <c r="X582" s="281"/>
      <c r="Y582" s="660"/>
      <c r="Z582" s="661"/>
      <c r="AA582" s="661"/>
      <c r="AB582" s="661"/>
      <c r="AC582" s="661"/>
      <c r="AD582" s="662"/>
      <c r="AE582" s="61"/>
    </row>
    <row r="583" spans="2:31" ht="18" customHeight="1" x14ac:dyDescent="0.3">
      <c r="B583" s="22"/>
      <c r="D583" s="31"/>
      <c r="E583" s="31"/>
      <c r="F583" s="31"/>
      <c r="G583" s="31"/>
      <c r="H583" s="31"/>
      <c r="I583" s="31"/>
      <c r="J583" s="31"/>
      <c r="K583" s="31"/>
      <c r="L583" s="31"/>
      <c r="M583" s="31"/>
      <c r="N583" s="31"/>
      <c r="O583" s="31"/>
      <c r="P583" s="31"/>
      <c r="Q583" s="31"/>
      <c r="R583" s="31"/>
      <c r="S583" s="31"/>
      <c r="T583" s="31"/>
      <c r="U583" s="31"/>
      <c r="V583" s="31"/>
      <c r="W583" s="31"/>
      <c r="X583" s="31"/>
      <c r="Y583" s="31"/>
      <c r="Z583" s="31"/>
      <c r="AA583" s="31"/>
      <c r="AB583" s="31"/>
      <c r="AC583" s="31"/>
      <c r="AD583" s="31"/>
      <c r="AE583" s="21"/>
    </row>
    <row r="584" spans="2:31" s="3" customFormat="1" ht="19.8" customHeight="1" x14ac:dyDescent="0.3">
      <c r="B584" s="60"/>
      <c r="C584" s="740">
        <v>23</v>
      </c>
      <c r="D584" s="743" t="s">
        <v>48</v>
      </c>
      <c r="E584" s="664"/>
      <c r="F584" s="743" t="s">
        <v>45</v>
      </c>
      <c r="G584" s="743"/>
      <c r="H584" s="743"/>
      <c r="I584" s="277"/>
      <c r="J584" s="744" t="s">
        <v>286</v>
      </c>
      <c r="K584" s="745"/>
      <c r="L584" s="745"/>
      <c r="M584" s="745"/>
      <c r="N584" s="745"/>
      <c r="O584" s="745"/>
      <c r="P584" s="745"/>
      <c r="Q584" s="745"/>
      <c r="R584" s="745"/>
      <c r="S584" s="745"/>
      <c r="T584" s="745"/>
      <c r="U584" s="745"/>
      <c r="V584" s="745"/>
      <c r="W584" s="745"/>
      <c r="X584" s="746"/>
      <c r="Y584" s="744" t="s">
        <v>47</v>
      </c>
      <c r="Z584" s="745"/>
      <c r="AA584" s="745"/>
      <c r="AB584" s="745"/>
      <c r="AC584" s="745"/>
      <c r="AD584" s="746"/>
      <c r="AE584" s="61"/>
    </row>
    <row r="585" spans="2:31" s="3" customFormat="1" ht="19.8" customHeight="1" x14ac:dyDescent="0.3">
      <c r="B585" s="60"/>
      <c r="C585" s="741"/>
      <c r="D585" s="666"/>
      <c r="E585" s="667"/>
      <c r="F585" s="743"/>
      <c r="G585" s="743"/>
      <c r="H585" s="743"/>
      <c r="I585" s="278"/>
      <c r="J585" s="747" t="str">
        <f>IF(MONTH($D$15)&gt;=10,(YEAR($D$15)-2)&amp;"/"&amp;(YEAR($D$15)-1),(YEAR($D$15)-3)&amp;"/"&amp;(YEAR($D$15)-2))</f>
        <v>2022/2023</v>
      </c>
      <c r="K585" s="747"/>
      <c r="L585" s="747"/>
      <c r="M585" s="747" t="str">
        <f>IF(MONTH($D$15)&gt;=10,(YEAR($D$15)-1)&amp;"/"&amp;YEAR($D$15),(YEAR($D$15)-2)&amp;"/"&amp;(YEAR($D$15)-1))</f>
        <v>2023/2024</v>
      </c>
      <c r="N585" s="747"/>
      <c r="O585" s="747"/>
      <c r="P585" s="747" t="str">
        <f>IF(MONTH($D$15)&gt;=10,YEAR($D$15)&amp;"/"&amp;YEAR($D$15)+1,YEAR($D$15)-1&amp;"/"&amp;YEAR($D$15))</f>
        <v>2024/2025</v>
      </c>
      <c r="Q585" s="747"/>
      <c r="R585" s="747"/>
      <c r="S585" s="747" t="str">
        <f>IF(MONTH($D$15)&gt;=10,(YEAR($D$15)+1)&amp;"/"&amp;(YEAR($D$15)+2),YEAR($D$15)&amp;"/"&amp;(YEAR($D$15)+1))</f>
        <v>2025/2026</v>
      </c>
      <c r="T585" s="747"/>
      <c r="U585" s="747"/>
      <c r="V585" s="747" t="str">
        <f>IF(MONTH($D$15)&gt;=10,(YEAR($D$15)+2)&amp;"/"&amp;(YEAR($D$15)+3),(YEAR($D$15)+1)&amp;"/"&amp;(YEAR($D$15)+2))</f>
        <v>2026/2027</v>
      </c>
      <c r="W585" s="747"/>
      <c r="X585" s="747"/>
      <c r="Y585" s="117"/>
      <c r="Z585" s="115"/>
      <c r="AA585" s="115"/>
      <c r="AB585" s="115"/>
      <c r="AC585" s="115"/>
      <c r="AD585" s="116"/>
      <c r="AE585" s="61"/>
    </row>
    <row r="586" spans="2:31" s="3" customFormat="1" ht="18" customHeight="1" x14ac:dyDescent="0.3">
      <c r="B586" s="60"/>
      <c r="C586" s="741"/>
      <c r="D586" s="748" t="s">
        <v>30</v>
      </c>
      <c r="E586" s="749"/>
      <c r="F586" s="749"/>
      <c r="G586" s="749"/>
      <c r="H586" s="749"/>
      <c r="I586" s="750"/>
      <c r="J586" s="32" t="s">
        <v>287</v>
      </c>
      <c r="K586" s="110" t="s">
        <v>288</v>
      </c>
      <c r="L586" s="35" t="s">
        <v>289</v>
      </c>
      <c r="M586" s="32" t="s">
        <v>287</v>
      </c>
      <c r="N586" s="110" t="s">
        <v>288</v>
      </c>
      <c r="O586" s="35" t="s">
        <v>289</v>
      </c>
      <c r="P586" s="32" t="s">
        <v>287</v>
      </c>
      <c r="Q586" s="110" t="s">
        <v>288</v>
      </c>
      <c r="R586" s="35" t="s">
        <v>289</v>
      </c>
      <c r="S586" s="32" t="s">
        <v>287</v>
      </c>
      <c r="T586" s="110" t="s">
        <v>288</v>
      </c>
      <c r="U586" s="35" t="s">
        <v>289</v>
      </c>
      <c r="V586" s="32" t="s">
        <v>287</v>
      </c>
      <c r="W586" s="110" t="s">
        <v>288</v>
      </c>
      <c r="X586" s="35" t="s">
        <v>289</v>
      </c>
      <c r="Y586" s="657" t="s">
        <v>491</v>
      </c>
      <c r="Z586" s="658"/>
      <c r="AA586" s="658"/>
      <c r="AB586" s="658"/>
      <c r="AC586" s="658"/>
      <c r="AD586" s="659"/>
      <c r="AE586" s="61"/>
    </row>
    <row r="587" spans="2:31" s="3" customFormat="1" ht="18" customHeight="1" x14ac:dyDescent="0.3">
      <c r="B587" s="60"/>
      <c r="C587" s="741"/>
      <c r="D587" s="728" t="str" cm="1">
        <f t="array" ref="D587">IFERROR(IF(INDEX(BaseSafra!E:E,MATCH(Safra!F$584,BaseSafra!E:E, 0)+ROW(A1))&lt;&gt;"",IF(INDEX(BaseSafra!E:E,MATCH(Safra!F$584,BaseSafra!E:E, 0)+ROW(A1))&lt;&gt;Safra!F$584,INDEX(BaseSafra!E:E,MATCH(Safra!F$584, BaseSafra!E:E, 0)+ROW(A1)),""),""),"")</f>
        <v>Área Plantada (ha)</v>
      </c>
      <c r="E587" s="729"/>
      <c r="F587" s="729"/>
      <c r="G587" s="729"/>
      <c r="H587" s="729"/>
      <c r="I587" s="730"/>
      <c r="J587" s="220">
        <f t="shared" ref="J587:X587" si="157">SUM(J588:J589)</f>
        <v>0</v>
      </c>
      <c r="K587" s="220">
        <f t="shared" si="157"/>
        <v>0</v>
      </c>
      <c r="L587" s="220">
        <f t="shared" si="157"/>
        <v>0</v>
      </c>
      <c r="M587" s="220">
        <f t="shared" si="157"/>
        <v>0</v>
      </c>
      <c r="N587" s="220">
        <f t="shared" si="157"/>
        <v>0</v>
      </c>
      <c r="O587" s="220">
        <f t="shared" si="157"/>
        <v>0</v>
      </c>
      <c r="P587" s="220">
        <f t="shared" si="157"/>
        <v>0</v>
      </c>
      <c r="Q587" s="220">
        <f t="shared" si="157"/>
        <v>0</v>
      </c>
      <c r="R587" s="220">
        <f t="shared" si="157"/>
        <v>0</v>
      </c>
      <c r="S587" s="220">
        <f t="shared" si="157"/>
        <v>0</v>
      </c>
      <c r="T587" s="220">
        <f t="shared" si="157"/>
        <v>0</v>
      </c>
      <c r="U587" s="220">
        <f t="shared" si="157"/>
        <v>0</v>
      </c>
      <c r="V587" s="220">
        <f t="shared" si="157"/>
        <v>0</v>
      </c>
      <c r="W587" s="220">
        <f t="shared" si="157"/>
        <v>0</v>
      </c>
      <c r="X587" s="220">
        <f t="shared" si="157"/>
        <v>0</v>
      </c>
      <c r="Y587" s="657"/>
      <c r="Z587" s="658"/>
      <c r="AA587" s="658"/>
      <c r="AB587" s="658"/>
      <c r="AC587" s="658"/>
      <c r="AD587" s="659"/>
      <c r="AE587" s="61"/>
    </row>
    <row r="588" spans="2:31" s="3" customFormat="1" ht="18" customHeight="1" x14ac:dyDescent="0.3">
      <c r="B588" s="60"/>
      <c r="C588" s="741"/>
      <c r="D588" s="728" t="str" cm="1">
        <f t="array" ref="D588">IFERROR(IF(INDEX(BaseSafra!E:E,MATCH(Safra!F$584,BaseSafra!E:E, 0)+ROW(A2))&lt;&gt;"",IF(INDEX(BaseSafra!E:E,MATCH(Safra!F$584,BaseSafra!E:E, 0)+ROW(A2))&lt;&gt;Safra!F$584,INDEX(BaseSafra!E:E,MATCH(Safra!F$584, BaseSafra!E:E, 0)+ROW(A2)),""),""),"")</f>
        <v>Própria (ha)</v>
      </c>
      <c r="E588" s="729"/>
      <c r="F588" s="729"/>
      <c r="G588" s="729"/>
      <c r="H588" s="729"/>
      <c r="I588" s="730"/>
      <c r="J588" s="229"/>
      <c r="K588" s="229"/>
      <c r="L588" s="229"/>
      <c r="M588" s="229"/>
      <c r="N588" s="229"/>
      <c r="O588" s="229"/>
      <c r="P588" s="229"/>
      <c r="Q588" s="229"/>
      <c r="R588" s="229"/>
      <c r="S588" s="229"/>
      <c r="T588" s="229"/>
      <c r="U588" s="229"/>
      <c r="V588" s="229"/>
      <c r="W588" s="229"/>
      <c r="X588" s="229"/>
      <c r="Y588" s="657"/>
      <c r="Z588" s="658"/>
      <c r="AA588" s="658"/>
      <c r="AB588" s="658"/>
      <c r="AC588" s="658"/>
      <c r="AD588" s="659"/>
      <c r="AE588" s="61"/>
    </row>
    <row r="589" spans="2:31" s="3" customFormat="1" ht="18" customHeight="1" x14ac:dyDescent="0.3">
      <c r="B589" s="60"/>
      <c r="C589" s="741"/>
      <c r="D589" s="728" t="str" cm="1">
        <f t="array" ref="D589">IFERROR(IF(INDEX(BaseSafra!E:E,MATCH(Safra!F$584,BaseSafra!E:E, 0)+ROW(A3))&lt;&gt;"",IF(INDEX(BaseSafra!E:E,MATCH(Safra!F$584,BaseSafra!E:E, 0)+ROW(A3))&lt;&gt;Safra!F$584,INDEX(BaseSafra!E:E,MATCH(Safra!F$584, BaseSafra!E:E, 0)+ROW(A3)),""),""),"")</f>
        <v>Arrendada (ha)</v>
      </c>
      <c r="E589" s="729"/>
      <c r="F589" s="729"/>
      <c r="G589" s="729"/>
      <c r="H589" s="729"/>
      <c r="I589" s="730"/>
      <c r="J589" s="229"/>
      <c r="K589" s="229"/>
      <c r="L589" s="229"/>
      <c r="M589" s="229"/>
      <c r="N589" s="229"/>
      <c r="O589" s="229"/>
      <c r="P589" s="229"/>
      <c r="Q589" s="229"/>
      <c r="R589" s="229"/>
      <c r="S589" s="229"/>
      <c r="T589" s="229"/>
      <c r="U589" s="229"/>
      <c r="V589" s="229"/>
      <c r="W589" s="229"/>
      <c r="X589" s="229"/>
      <c r="Y589" s="657"/>
      <c r="Z589" s="658"/>
      <c r="AA589" s="658"/>
      <c r="AB589" s="658"/>
      <c r="AC589" s="658"/>
      <c r="AD589" s="659"/>
      <c r="AE589" s="61"/>
    </row>
    <row r="590" spans="2:31" s="3" customFormat="1" ht="18" customHeight="1" x14ac:dyDescent="0.3">
      <c r="B590" s="60"/>
      <c r="C590" s="741"/>
      <c r="D590" s="728" t="str" cm="1">
        <f t="array" ref="D590">IFERROR(IF(INDEX(BaseSafra!E:E,MATCH(Safra!F$584,BaseSafra!E:E, 0)+ROW(A4))&lt;&gt;"",IF(INDEX(BaseSafra!E:E,MATCH(Safra!F$584,BaseSafra!E:E, 0)+ROW(A4))&lt;&gt;Safra!F$584,INDEX(BaseSafra!E:E,MATCH(Safra!F$584, BaseSafra!E:E, 0)+ROW(A4)),""),""),"")</f>
        <v>Rendimento (sc/ha)</v>
      </c>
      <c r="E590" s="729"/>
      <c r="F590" s="729"/>
      <c r="G590" s="729"/>
      <c r="H590" s="729"/>
      <c r="I590" s="730"/>
      <c r="J590" s="229"/>
      <c r="K590" s="229"/>
      <c r="L590" s="229"/>
      <c r="M590" s="229"/>
      <c r="N590" s="229"/>
      <c r="O590" s="229"/>
      <c r="P590" s="229"/>
      <c r="Q590" s="229"/>
      <c r="R590" s="229"/>
      <c r="S590" s="229"/>
      <c r="T590" s="229"/>
      <c r="U590" s="229"/>
      <c r="V590" s="229"/>
      <c r="W590" s="229"/>
      <c r="X590" s="229"/>
      <c r="Y590" s="657"/>
      <c r="Z590" s="658"/>
      <c r="AA590" s="658"/>
      <c r="AB590" s="658"/>
      <c r="AC590" s="658"/>
      <c r="AD590" s="659"/>
      <c r="AE590" s="61"/>
    </row>
    <row r="591" spans="2:31" s="3" customFormat="1" ht="18" customHeight="1" x14ac:dyDescent="0.3">
      <c r="B591" s="60"/>
      <c r="C591" s="741"/>
      <c r="D591" s="728" t="str" cm="1">
        <f t="array" ref="D591">IFERROR(IF(INDEX(BaseSafra!E:E,MATCH(Safra!F$584,BaseSafra!E:E, 0)+ROW(A5))&lt;&gt;"",IF(INDEX(BaseSafra!E:E,MATCH(Safra!F$584,BaseSafra!E:E, 0)+ROW(A5))&lt;&gt;Safra!F$584,INDEX(BaseSafra!E:E,MATCH(Safra!F$584, BaseSafra!E:E, 0)+ROW(A5)),""),""),"")</f>
        <v>Produção (sc)</v>
      </c>
      <c r="E591" s="729"/>
      <c r="F591" s="729"/>
      <c r="G591" s="729"/>
      <c r="H591" s="729"/>
      <c r="I591" s="730"/>
      <c r="J591" s="229">
        <f t="shared" ref="J591:X591" si="158">J590*J587</f>
        <v>0</v>
      </c>
      <c r="K591" s="229">
        <f t="shared" si="158"/>
        <v>0</v>
      </c>
      <c r="L591" s="229">
        <f t="shared" si="158"/>
        <v>0</v>
      </c>
      <c r="M591" s="229">
        <f t="shared" si="158"/>
        <v>0</v>
      </c>
      <c r="N591" s="229">
        <f t="shared" si="158"/>
        <v>0</v>
      </c>
      <c r="O591" s="229">
        <f t="shared" si="158"/>
        <v>0</v>
      </c>
      <c r="P591" s="229">
        <f t="shared" si="158"/>
        <v>0</v>
      </c>
      <c r="Q591" s="229">
        <f t="shared" si="158"/>
        <v>0</v>
      </c>
      <c r="R591" s="229">
        <f t="shared" si="158"/>
        <v>0</v>
      </c>
      <c r="S591" s="229">
        <f t="shared" si="158"/>
        <v>0</v>
      </c>
      <c r="T591" s="229">
        <f t="shared" si="158"/>
        <v>0</v>
      </c>
      <c r="U591" s="229">
        <f t="shared" si="158"/>
        <v>0</v>
      </c>
      <c r="V591" s="229">
        <f t="shared" si="158"/>
        <v>0</v>
      </c>
      <c r="W591" s="229">
        <f t="shared" si="158"/>
        <v>0</v>
      </c>
      <c r="X591" s="229">
        <f t="shared" si="158"/>
        <v>0</v>
      </c>
      <c r="Y591" s="657"/>
      <c r="Z591" s="658"/>
      <c r="AA591" s="658"/>
      <c r="AB591" s="658"/>
      <c r="AC591" s="658"/>
      <c r="AD591" s="659"/>
      <c r="AE591" s="61"/>
    </row>
    <row r="592" spans="2:31" s="3" customFormat="1" ht="18" customHeight="1" x14ac:dyDescent="0.3">
      <c r="B592" s="60"/>
      <c r="C592" s="741"/>
      <c r="D592" s="728" t="str" cm="1">
        <f t="array" ref="D592">IFERROR(IF(INDEX(BaseSafra!E:E,MATCH(Safra!F$584,BaseSafra!E:E, 0)+ROW(A6))&lt;&gt;"",IF(INDEX(BaseSafra!E:E,MATCH(Safra!F$584,BaseSafra!E:E, 0)+ROW(A6))&lt;&gt;Safra!F$584,INDEX(BaseSafra!E:E,MATCH(Safra!F$584, BaseSafra!E:E, 0)+ROW(A6)),""),""),"")</f>
        <v>Preço médio (R$/sc)</v>
      </c>
      <c r="E592" s="729"/>
      <c r="F592" s="729"/>
      <c r="G592" s="729"/>
      <c r="H592" s="729"/>
      <c r="I592" s="730"/>
      <c r="J592" s="229"/>
      <c r="K592" s="229"/>
      <c r="L592" s="229"/>
      <c r="M592" s="231"/>
      <c r="N592" s="231"/>
      <c r="O592" s="231"/>
      <c r="P592" s="231"/>
      <c r="Q592" s="231"/>
      <c r="R592" s="231"/>
      <c r="S592" s="231"/>
      <c r="T592" s="231"/>
      <c r="U592" s="231"/>
      <c r="V592" s="231"/>
      <c r="W592" s="231"/>
      <c r="X592" s="231"/>
      <c r="Y592" s="657"/>
      <c r="Z592" s="658"/>
      <c r="AA592" s="658"/>
      <c r="AB592" s="658"/>
      <c r="AC592" s="658"/>
      <c r="AD592" s="659"/>
      <c r="AE592" s="61"/>
    </row>
    <row r="593" spans="2:31" s="3" customFormat="1" ht="18" customHeight="1" x14ac:dyDescent="0.3">
      <c r="B593" s="60"/>
      <c r="C593" s="741"/>
      <c r="D593" s="728" t="str" cm="1">
        <f t="array" ref="D593">IFERROR(IF(INDEX(BaseSafra!E:E,MATCH(Safra!F$584,BaseSafra!E:E, 0)+ROW(A7))&lt;&gt;"",IF(INDEX(BaseSafra!E:E,MATCH(Safra!F$584,BaseSafra!E:E, 0)+ROW(A7))&lt;&gt;Safra!F$584,INDEX(BaseSafra!E:E,MATCH(Safra!F$584, BaseSafra!E:E, 0)+ROW(A7)),""),""),"")</f>
        <v>Custo Médio de Produção (R$/sc)</v>
      </c>
      <c r="E593" s="729"/>
      <c r="F593" s="729"/>
      <c r="G593" s="729"/>
      <c r="H593" s="729"/>
      <c r="I593" s="730"/>
      <c r="J593" s="229"/>
      <c r="K593" s="229"/>
      <c r="L593" s="229"/>
      <c r="M593" s="231"/>
      <c r="N593" s="231"/>
      <c r="O593" s="231"/>
      <c r="P593" s="231"/>
      <c r="Q593" s="231"/>
      <c r="R593" s="231"/>
      <c r="S593" s="231"/>
      <c r="T593" s="231"/>
      <c r="U593" s="231"/>
      <c r="V593" s="231"/>
      <c r="W593" s="231"/>
      <c r="X593" s="231"/>
      <c r="Y593" s="657"/>
      <c r="Z593" s="658"/>
      <c r="AA593" s="658"/>
      <c r="AB593" s="658"/>
      <c r="AC593" s="658"/>
      <c r="AD593" s="659"/>
      <c r="AE593" s="61"/>
    </row>
    <row r="594" spans="2:31" s="3" customFormat="1" ht="18" customHeight="1" x14ac:dyDescent="0.3">
      <c r="B594" s="60"/>
      <c r="C594" s="741"/>
      <c r="D594" s="728" t="str" cm="1">
        <f t="array" ref="D594">IFERROR(IF(INDEX(BaseSafra!E:E,MATCH(Safra!F$584,BaseSafra!E:E, 0)+ROW(A8))&lt;&gt;"",IF(INDEX(BaseSafra!E:E,MATCH(Safra!F$584,BaseSafra!E:E, 0)+ROW(A8))&lt;&gt;Safra!F$584,INDEX(BaseSafra!E:E,MATCH(Safra!F$584, BaseSafra!E:E, 0)+ROW(A8)),""),""),"")</f>
        <v>Receita Total (R$)</v>
      </c>
      <c r="E594" s="729"/>
      <c r="F594" s="729"/>
      <c r="G594" s="729"/>
      <c r="H594" s="729"/>
      <c r="I594" s="730"/>
      <c r="J594" s="239">
        <f t="shared" ref="J594:X594" si="159">J591*J592</f>
        <v>0</v>
      </c>
      <c r="K594" s="239">
        <f t="shared" si="159"/>
        <v>0</v>
      </c>
      <c r="L594" s="239">
        <f t="shared" si="159"/>
        <v>0</v>
      </c>
      <c r="M594" s="239">
        <f t="shared" si="159"/>
        <v>0</v>
      </c>
      <c r="N594" s="239">
        <f t="shared" si="159"/>
        <v>0</v>
      </c>
      <c r="O594" s="239">
        <f t="shared" si="159"/>
        <v>0</v>
      </c>
      <c r="P594" s="239">
        <f t="shared" si="159"/>
        <v>0</v>
      </c>
      <c r="Q594" s="239">
        <f t="shared" si="159"/>
        <v>0</v>
      </c>
      <c r="R594" s="239">
        <f t="shared" si="159"/>
        <v>0</v>
      </c>
      <c r="S594" s="239">
        <f t="shared" si="159"/>
        <v>0</v>
      </c>
      <c r="T594" s="239">
        <f t="shared" si="159"/>
        <v>0</v>
      </c>
      <c r="U594" s="239">
        <f t="shared" si="159"/>
        <v>0</v>
      </c>
      <c r="V594" s="239">
        <f t="shared" si="159"/>
        <v>0</v>
      </c>
      <c r="W594" s="239">
        <f t="shared" si="159"/>
        <v>0</v>
      </c>
      <c r="X594" s="239">
        <f t="shared" si="159"/>
        <v>0</v>
      </c>
      <c r="Y594" s="657"/>
      <c r="Z594" s="658"/>
      <c r="AA594" s="658"/>
      <c r="AB594" s="658"/>
      <c r="AC594" s="658"/>
      <c r="AD594" s="659"/>
      <c r="AE594" s="61"/>
    </row>
    <row r="595" spans="2:31" s="3" customFormat="1" ht="18" customHeight="1" x14ac:dyDescent="0.3">
      <c r="B595" s="60"/>
      <c r="C595" s="741"/>
      <c r="D595" s="728" t="str" cm="1">
        <f t="array" ref="D595">IFERROR(IF(INDEX(BaseSafra!E:E,MATCH(Safra!F$584,BaseSafra!E:E, 0)+ROW(A9))&lt;&gt;"",IF(INDEX(BaseSafra!E:E,MATCH(Safra!F$584,BaseSafra!E:E, 0)+ROW(A9))&lt;&gt;Safra!F$584,INDEX(BaseSafra!E:E,MATCH(Safra!F$584, BaseSafra!E:E, 0)+ROW(A9)),""),""),"")</f>
        <v>Custo Total de Produção (R$)</v>
      </c>
      <c r="E595" s="729"/>
      <c r="F595" s="729"/>
      <c r="G595" s="729"/>
      <c r="H595" s="729"/>
      <c r="I595" s="730"/>
      <c r="J595" s="239">
        <f t="shared" ref="J595:X595" si="160">J593*J587</f>
        <v>0</v>
      </c>
      <c r="K595" s="239">
        <f t="shared" si="160"/>
        <v>0</v>
      </c>
      <c r="L595" s="239">
        <f t="shared" si="160"/>
        <v>0</v>
      </c>
      <c r="M595" s="239">
        <f t="shared" si="160"/>
        <v>0</v>
      </c>
      <c r="N595" s="239">
        <f t="shared" si="160"/>
        <v>0</v>
      </c>
      <c r="O595" s="239">
        <f t="shared" si="160"/>
        <v>0</v>
      </c>
      <c r="P595" s="239">
        <f t="shared" si="160"/>
        <v>0</v>
      </c>
      <c r="Q595" s="239">
        <f t="shared" si="160"/>
        <v>0</v>
      </c>
      <c r="R595" s="239">
        <f t="shared" si="160"/>
        <v>0</v>
      </c>
      <c r="S595" s="239">
        <f t="shared" si="160"/>
        <v>0</v>
      </c>
      <c r="T595" s="239">
        <f t="shared" si="160"/>
        <v>0</v>
      </c>
      <c r="U595" s="239">
        <f t="shared" si="160"/>
        <v>0</v>
      </c>
      <c r="V595" s="239">
        <f t="shared" si="160"/>
        <v>0</v>
      </c>
      <c r="W595" s="239">
        <f t="shared" si="160"/>
        <v>0</v>
      </c>
      <c r="X595" s="239">
        <f t="shared" si="160"/>
        <v>0</v>
      </c>
      <c r="Y595" s="657"/>
      <c r="Z595" s="658"/>
      <c r="AA595" s="658"/>
      <c r="AB595" s="658"/>
      <c r="AC595" s="658"/>
      <c r="AD595" s="659"/>
      <c r="AE595" s="61"/>
    </row>
    <row r="596" spans="2:31" s="3" customFormat="1" ht="18" customHeight="1" x14ac:dyDescent="0.3">
      <c r="B596" s="60"/>
      <c r="C596" s="741"/>
      <c r="D596" s="728" t="str" cm="1">
        <f t="array" ref="D596">IFERROR(IF(INDEX(BaseSafra!E:E,MATCH(Safra!F$584,BaseSafra!E:E, 0)+ROW(A10))&lt;&gt;"",IF(INDEX(BaseSafra!E:E,MATCH(Safra!F$584,BaseSafra!E:E, 0)+ROW(A10))&lt;&gt;Safra!F$584,INDEX(BaseSafra!E:E,MATCH(Safra!F$584, BaseSafra!E:E, 0)+ROW(A10)),""),""),"")</f>
        <v>RESULTADO BRUTO (R$)</v>
      </c>
      <c r="E596" s="729"/>
      <c r="F596" s="729"/>
      <c r="G596" s="729"/>
      <c r="H596" s="729"/>
      <c r="I596" s="730"/>
      <c r="J596" s="239">
        <f t="shared" ref="J596:X596" si="161">J594-J595</f>
        <v>0</v>
      </c>
      <c r="K596" s="239">
        <f t="shared" si="161"/>
        <v>0</v>
      </c>
      <c r="L596" s="239">
        <f t="shared" si="161"/>
        <v>0</v>
      </c>
      <c r="M596" s="239">
        <f t="shared" si="161"/>
        <v>0</v>
      </c>
      <c r="N596" s="239">
        <f t="shared" si="161"/>
        <v>0</v>
      </c>
      <c r="O596" s="239">
        <f t="shared" si="161"/>
        <v>0</v>
      </c>
      <c r="P596" s="239">
        <f t="shared" si="161"/>
        <v>0</v>
      </c>
      <c r="Q596" s="239">
        <f t="shared" si="161"/>
        <v>0</v>
      </c>
      <c r="R596" s="239">
        <f t="shared" si="161"/>
        <v>0</v>
      </c>
      <c r="S596" s="239">
        <f t="shared" si="161"/>
        <v>0</v>
      </c>
      <c r="T596" s="239">
        <f t="shared" si="161"/>
        <v>0</v>
      </c>
      <c r="U596" s="239">
        <f t="shared" si="161"/>
        <v>0</v>
      </c>
      <c r="V596" s="239">
        <f t="shared" si="161"/>
        <v>0</v>
      </c>
      <c r="W596" s="239">
        <f t="shared" si="161"/>
        <v>0</v>
      </c>
      <c r="X596" s="239">
        <f t="shared" si="161"/>
        <v>0</v>
      </c>
      <c r="Y596" s="657"/>
      <c r="Z596" s="658"/>
      <c r="AA596" s="658"/>
      <c r="AB596" s="658"/>
      <c r="AC596" s="658"/>
      <c r="AD596" s="659"/>
      <c r="AE596" s="61"/>
    </row>
    <row r="597" spans="2:31" s="3" customFormat="1" ht="18" customHeight="1" x14ac:dyDescent="0.3">
      <c r="B597" s="60"/>
      <c r="C597" s="741"/>
      <c r="D597" s="728" t="str" cm="1">
        <f t="array" ref="D597">IFERROR(IF(INDEX(BaseSafra!E:E,MATCH(Safra!F$584,BaseSafra!E:E, 0)+ROW(A11))&lt;&gt;"",IF(INDEX(BaseSafra!E:E,MATCH(Safra!F$584,BaseSafra!E:E, 0)+ROW(A11))&lt;&gt;Safra!F$584,INDEX(BaseSafra!E:E,MATCH(Safra!F$584, BaseSafra!E:E, 0)+ROW(A11)),""),""),"")</f>
        <v>MARGEM BRUTA (%)</v>
      </c>
      <c r="E597" s="729"/>
      <c r="F597" s="729"/>
      <c r="G597" s="729"/>
      <c r="H597" s="729"/>
      <c r="I597" s="730"/>
      <c r="J597" s="239">
        <f t="shared" ref="J597:X597" si="162">IFERROR(J596/J594,0)</f>
        <v>0</v>
      </c>
      <c r="K597" s="239">
        <f t="shared" si="162"/>
        <v>0</v>
      </c>
      <c r="L597" s="239">
        <f t="shared" si="162"/>
        <v>0</v>
      </c>
      <c r="M597" s="239">
        <f t="shared" si="162"/>
        <v>0</v>
      </c>
      <c r="N597" s="239">
        <f t="shared" si="162"/>
        <v>0</v>
      </c>
      <c r="O597" s="239">
        <f t="shared" si="162"/>
        <v>0</v>
      </c>
      <c r="P597" s="239">
        <f t="shared" si="162"/>
        <v>0</v>
      </c>
      <c r="Q597" s="239">
        <f t="shared" si="162"/>
        <v>0</v>
      </c>
      <c r="R597" s="239">
        <f t="shared" si="162"/>
        <v>0</v>
      </c>
      <c r="S597" s="239">
        <f t="shared" si="162"/>
        <v>0</v>
      </c>
      <c r="T597" s="239">
        <f t="shared" si="162"/>
        <v>0</v>
      </c>
      <c r="U597" s="239">
        <f t="shared" si="162"/>
        <v>0</v>
      </c>
      <c r="V597" s="239">
        <f t="shared" si="162"/>
        <v>0</v>
      </c>
      <c r="W597" s="239">
        <f t="shared" si="162"/>
        <v>0</v>
      </c>
      <c r="X597" s="239">
        <f t="shared" si="162"/>
        <v>0</v>
      </c>
      <c r="Y597" s="657"/>
      <c r="Z597" s="658"/>
      <c r="AA597" s="658"/>
      <c r="AB597" s="658"/>
      <c r="AC597" s="658"/>
      <c r="AD597" s="659"/>
      <c r="AE597" s="61"/>
    </row>
    <row r="598" spans="2:31" s="3" customFormat="1" ht="18" customHeight="1" x14ac:dyDescent="0.3">
      <c r="B598" s="60"/>
      <c r="C598" s="741"/>
      <c r="D598" s="728" t="str" cm="1">
        <f t="array" ref="D598">IFERROR(IF(INDEX(BaseSafra!E:E,MATCH(Safra!F$584,BaseSafra!E:E, 0)+ROW(A12))&lt;&gt;"",IF(INDEX(BaseSafra!E:E,MATCH(Safra!F$584,BaseSafra!E:E, 0)+ROW(A12))&lt;&gt;Safra!F$584,INDEX(BaseSafra!E:E,MATCH(Safra!F$584, BaseSafra!E:E, 0)+ROW(A12)),""),""),"")</f>
        <v/>
      </c>
      <c r="E598" s="729"/>
      <c r="F598" s="729"/>
      <c r="G598" s="729"/>
      <c r="H598" s="729"/>
      <c r="I598" s="730"/>
      <c r="J598" s="229"/>
      <c r="K598" s="229"/>
      <c r="L598" s="229"/>
      <c r="M598" s="279"/>
      <c r="N598" s="279"/>
      <c r="O598" s="279"/>
      <c r="P598" s="279"/>
      <c r="Q598" s="279"/>
      <c r="R598" s="279"/>
      <c r="S598" s="279"/>
      <c r="T598" s="279"/>
      <c r="U598" s="279"/>
      <c r="V598" s="279"/>
      <c r="W598" s="279"/>
      <c r="X598" s="279"/>
      <c r="Y598" s="657"/>
      <c r="Z598" s="658"/>
      <c r="AA598" s="658"/>
      <c r="AB598" s="658"/>
      <c r="AC598" s="658"/>
      <c r="AD598" s="659"/>
      <c r="AE598" s="61"/>
    </row>
    <row r="599" spans="2:31" s="3" customFormat="1" ht="18" customHeight="1" x14ac:dyDescent="0.3">
      <c r="B599" s="60"/>
      <c r="C599" s="741"/>
      <c r="D599" s="728" t="str" cm="1">
        <f t="array" ref="D599">IFERROR(IF(INDEX(BaseSafra!E:E,MATCH(Safra!F$584,BaseSafra!E:E, 0)+ROW(A13))&lt;&gt;"",IF(INDEX(BaseSafra!E:E,MATCH(Safra!F$584,BaseSafra!E:E, 0)+ROW(A13))&lt;&gt;Safra!F$584,INDEX(BaseSafra!E:E,MATCH(Safra!F$584, BaseSafra!E:E, 0)+ROW(A13)),""),""),"")</f>
        <v/>
      </c>
      <c r="E599" s="729"/>
      <c r="F599" s="729"/>
      <c r="G599" s="729"/>
      <c r="H599" s="729"/>
      <c r="I599" s="730"/>
      <c r="J599" s="229"/>
      <c r="K599" s="229"/>
      <c r="L599" s="229"/>
      <c r="M599" s="279"/>
      <c r="N599" s="279"/>
      <c r="O599" s="279"/>
      <c r="P599" s="279"/>
      <c r="Q599" s="279"/>
      <c r="R599" s="279"/>
      <c r="S599" s="279"/>
      <c r="T599" s="279"/>
      <c r="U599" s="279"/>
      <c r="V599" s="279"/>
      <c r="W599" s="279"/>
      <c r="X599" s="279"/>
      <c r="Y599" s="657"/>
      <c r="Z599" s="658"/>
      <c r="AA599" s="658"/>
      <c r="AB599" s="658"/>
      <c r="AC599" s="658"/>
      <c r="AD599" s="659"/>
      <c r="AE599" s="61"/>
    </row>
    <row r="600" spans="2:31" s="3" customFormat="1" ht="18" customHeight="1" x14ac:dyDescent="0.3">
      <c r="B600" s="60"/>
      <c r="C600" s="741"/>
      <c r="D600" s="728" t="str" cm="1">
        <f t="array" ref="D600">IFERROR(IF(INDEX(BaseSafra!E:E,MATCH(Safra!F$584,BaseSafra!E:E, 0)+ROW(A14))&lt;&gt;"",IF(INDEX(BaseSafra!E:E,MATCH(Safra!F$584,BaseSafra!E:E, 0)+ROW(A14))&lt;&gt;Safra!F$584,INDEX(BaseSafra!E:E,MATCH(Safra!F$584, BaseSafra!E:E, 0)+ROW(A14)),""),""),"")</f>
        <v/>
      </c>
      <c r="E600" s="729"/>
      <c r="F600" s="729"/>
      <c r="G600" s="729"/>
      <c r="H600" s="729"/>
      <c r="I600" s="730"/>
      <c r="J600" s="229"/>
      <c r="K600" s="229"/>
      <c r="L600" s="229"/>
      <c r="M600" s="279"/>
      <c r="N600" s="279"/>
      <c r="O600" s="279"/>
      <c r="P600" s="279"/>
      <c r="Q600" s="279"/>
      <c r="R600" s="279"/>
      <c r="S600" s="279"/>
      <c r="T600" s="279"/>
      <c r="U600" s="279"/>
      <c r="V600" s="279"/>
      <c r="W600" s="279"/>
      <c r="X600" s="279"/>
      <c r="Y600" s="657"/>
      <c r="Z600" s="658"/>
      <c r="AA600" s="658"/>
      <c r="AB600" s="658"/>
      <c r="AC600" s="658"/>
      <c r="AD600" s="659"/>
      <c r="AE600" s="61"/>
    </row>
    <row r="601" spans="2:31" s="3" customFormat="1" ht="18" customHeight="1" x14ac:dyDescent="0.3">
      <c r="B601" s="60"/>
      <c r="C601" s="741"/>
      <c r="D601" s="728" t="str" cm="1">
        <f t="array" ref="D601">IFERROR(IF(INDEX(BaseSafra!E:E,MATCH(Safra!F$584,BaseSafra!E:E, 0)+ROW(A15))&lt;&gt;"",IF(INDEX(BaseSafra!E:E,MATCH(Safra!F$584,BaseSafra!E:E, 0)+ROW(A15))&lt;&gt;Safra!F$584,INDEX(BaseSafra!E:E,MATCH(Safra!F$584, BaseSafra!E:E, 0)+ROW(A15)),""),""),"")</f>
        <v/>
      </c>
      <c r="E601" s="729"/>
      <c r="F601" s="729"/>
      <c r="G601" s="729"/>
      <c r="H601" s="729"/>
      <c r="I601" s="730"/>
      <c r="J601" s="229"/>
      <c r="K601" s="229"/>
      <c r="L601" s="229"/>
      <c r="M601" s="279"/>
      <c r="N601" s="279"/>
      <c r="O601" s="279"/>
      <c r="P601" s="279"/>
      <c r="Q601" s="279"/>
      <c r="R601" s="279"/>
      <c r="S601" s="279"/>
      <c r="T601" s="279"/>
      <c r="U601" s="279"/>
      <c r="V601" s="279"/>
      <c r="W601" s="279"/>
      <c r="X601" s="279"/>
      <c r="Y601" s="657"/>
      <c r="Z601" s="658"/>
      <c r="AA601" s="658"/>
      <c r="AB601" s="658"/>
      <c r="AC601" s="658"/>
      <c r="AD601" s="659"/>
      <c r="AE601" s="61"/>
    </row>
    <row r="602" spans="2:31" s="3" customFormat="1" ht="18" customHeight="1" x14ac:dyDescent="0.3">
      <c r="B602" s="60"/>
      <c r="C602" s="741"/>
      <c r="D602" s="728" t="str" cm="1">
        <f t="array" ref="D602">IFERROR(IF(INDEX(BaseSafra!E:E,MATCH(Safra!F$584,BaseSafra!E:E, 0)+ROW(A16))&lt;&gt;"",IF(INDEX(BaseSafra!E:E,MATCH(Safra!F$584,BaseSafra!E:E, 0)+ROW(A16))&lt;&gt;Safra!F$584,INDEX(BaseSafra!E:E,MATCH(Safra!F$584, BaseSafra!E:E, 0)+ROW(A16)),""),""),"")</f>
        <v/>
      </c>
      <c r="E602" s="729"/>
      <c r="F602" s="729"/>
      <c r="G602" s="729"/>
      <c r="H602" s="729"/>
      <c r="I602" s="730"/>
      <c r="J602" s="229"/>
      <c r="K602" s="229"/>
      <c r="L602" s="229"/>
      <c r="M602" s="279"/>
      <c r="N602" s="279"/>
      <c r="O602" s="279"/>
      <c r="P602" s="279"/>
      <c r="Q602" s="279"/>
      <c r="R602" s="279"/>
      <c r="S602" s="279"/>
      <c r="T602" s="279"/>
      <c r="U602" s="279"/>
      <c r="V602" s="279"/>
      <c r="W602" s="279"/>
      <c r="X602" s="279"/>
      <c r="Y602" s="657"/>
      <c r="Z602" s="658"/>
      <c r="AA602" s="658"/>
      <c r="AB602" s="658"/>
      <c r="AC602" s="658"/>
      <c r="AD602" s="659"/>
      <c r="AE602" s="61"/>
    </row>
    <row r="603" spans="2:31" s="3" customFormat="1" ht="18" customHeight="1" x14ac:dyDescent="0.3">
      <c r="B603" s="60"/>
      <c r="C603" s="741"/>
      <c r="D603" s="728" t="str" cm="1">
        <f t="array" ref="D603">IFERROR(IF(INDEX(BaseSafra!E:E,MATCH(Safra!F$584,BaseSafra!E:E, 0)+ROW(A17))&lt;&gt;"",IF(INDEX(BaseSafra!E:E,MATCH(Safra!F$584,BaseSafra!E:E, 0)+ROW(A17))&lt;&gt;Safra!F$584,INDEX(BaseSafra!E:E,MATCH(Safra!F$584, BaseSafra!E:E, 0)+ROW(A17)),""),""),"")</f>
        <v/>
      </c>
      <c r="E603" s="729"/>
      <c r="F603" s="729"/>
      <c r="G603" s="729"/>
      <c r="H603" s="729"/>
      <c r="I603" s="730"/>
      <c r="J603" s="229"/>
      <c r="K603" s="229"/>
      <c r="L603" s="229"/>
      <c r="M603" s="280"/>
      <c r="N603" s="280"/>
      <c r="O603" s="280"/>
      <c r="P603" s="280"/>
      <c r="Q603" s="280"/>
      <c r="R603" s="280"/>
      <c r="S603" s="280"/>
      <c r="T603" s="280"/>
      <c r="U603" s="280"/>
      <c r="V603" s="280"/>
      <c r="W603" s="280"/>
      <c r="X603" s="280"/>
      <c r="Y603" s="657"/>
      <c r="Z603" s="658"/>
      <c r="AA603" s="658"/>
      <c r="AB603" s="658"/>
      <c r="AC603" s="658"/>
      <c r="AD603" s="659"/>
      <c r="AE603" s="61"/>
    </row>
    <row r="604" spans="2:31" s="3" customFormat="1" ht="18" customHeight="1" x14ac:dyDescent="0.3">
      <c r="B604" s="60"/>
      <c r="C604" s="741"/>
      <c r="D604" s="728" t="str" cm="1">
        <f t="array" ref="D604">IFERROR(IF(INDEX(BaseSafra!E:E,MATCH(Safra!F$584,BaseSafra!E:E, 0)+ROW(A18))&lt;&gt;"",IF(INDEX(BaseSafra!E:E,MATCH(Safra!F$584,BaseSafra!E:E, 0)+ROW(A18))&lt;&gt;Safra!F$584,INDEX(BaseSafra!E:E,MATCH(Safra!F$584, BaseSafra!E:E, 0)+ROW(A18)),""),""),"")</f>
        <v/>
      </c>
      <c r="E604" s="729"/>
      <c r="F604" s="729"/>
      <c r="G604" s="729"/>
      <c r="H604" s="729"/>
      <c r="I604" s="730"/>
      <c r="J604" s="229"/>
      <c r="K604" s="229"/>
      <c r="L604" s="229"/>
      <c r="M604" s="280"/>
      <c r="N604" s="280"/>
      <c r="O604" s="280"/>
      <c r="P604" s="280"/>
      <c r="Q604" s="280"/>
      <c r="R604" s="280"/>
      <c r="S604" s="280"/>
      <c r="T604" s="280"/>
      <c r="U604" s="280"/>
      <c r="V604" s="280"/>
      <c r="W604" s="280"/>
      <c r="X604" s="280"/>
      <c r="Y604" s="657"/>
      <c r="Z604" s="658"/>
      <c r="AA604" s="658"/>
      <c r="AB604" s="658"/>
      <c r="AC604" s="658"/>
      <c r="AD604" s="659"/>
      <c r="AE604" s="61"/>
    </row>
    <row r="605" spans="2:31" s="3" customFormat="1" ht="18" customHeight="1" x14ac:dyDescent="0.3">
      <c r="B605" s="60"/>
      <c r="C605" s="741"/>
      <c r="D605" s="728" t="str" cm="1">
        <f t="array" ref="D605">IFERROR(IF(INDEX(BaseSafra!E:E,MATCH(Safra!F$584,BaseSafra!E:E, 0)+ROW(A19))&lt;&gt;"",IF(INDEX(BaseSafra!E:E,MATCH(Safra!F$584,BaseSafra!E:E, 0)+ROW(A19))&lt;&gt;Safra!F$584,INDEX(BaseSafra!E:E,MATCH(Safra!F$584, BaseSafra!E:E, 0)+ROW(A19)),""),""),"")</f>
        <v/>
      </c>
      <c r="E605" s="729"/>
      <c r="F605" s="729"/>
      <c r="G605" s="729"/>
      <c r="H605" s="729"/>
      <c r="I605" s="730"/>
      <c r="J605" s="229"/>
      <c r="K605" s="229"/>
      <c r="L605" s="229"/>
      <c r="M605" s="280"/>
      <c r="N605" s="280"/>
      <c r="O605" s="280"/>
      <c r="P605" s="280"/>
      <c r="Q605" s="280"/>
      <c r="R605" s="280"/>
      <c r="S605" s="280"/>
      <c r="T605" s="280"/>
      <c r="U605" s="280"/>
      <c r="V605" s="280"/>
      <c r="W605" s="280"/>
      <c r="X605" s="280"/>
      <c r="Y605" s="657"/>
      <c r="Z605" s="658"/>
      <c r="AA605" s="658"/>
      <c r="AB605" s="658"/>
      <c r="AC605" s="658"/>
      <c r="AD605" s="659"/>
      <c r="AE605" s="61"/>
    </row>
    <row r="606" spans="2:31" s="3" customFormat="1" ht="18" customHeight="1" x14ac:dyDescent="0.3">
      <c r="B606" s="60"/>
      <c r="C606" s="741"/>
      <c r="D606" s="728" t="str" cm="1">
        <f t="array" ref="D606">IFERROR(IF(INDEX(BaseSafra!E:E,MATCH(Safra!F$584,BaseSafra!E:E, 0)+ROW(A20))&lt;&gt;"",IF(INDEX(BaseSafra!E:E,MATCH(Safra!F$584,BaseSafra!E:E, 0)+ROW(A20))&lt;&gt;Safra!F$584,INDEX(BaseSafra!E:E,MATCH(Safra!F$584, BaseSafra!E:E, 0)+ROW(A20)),""),""),"")</f>
        <v/>
      </c>
      <c r="E606" s="729"/>
      <c r="F606" s="729"/>
      <c r="G606" s="729"/>
      <c r="H606" s="729"/>
      <c r="I606" s="730"/>
      <c r="J606" s="229"/>
      <c r="K606" s="229"/>
      <c r="L606" s="229"/>
      <c r="M606" s="280"/>
      <c r="N606" s="280"/>
      <c r="O606" s="280"/>
      <c r="P606" s="280"/>
      <c r="Q606" s="280"/>
      <c r="R606" s="280"/>
      <c r="S606" s="280"/>
      <c r="T606" s="280"/>
      <c r="U606" s="280"/>
      <c r="V606" s="280"/>
      <c r="W606" s="280"/>
      <c r="X606" s="280"/>
      <c r="Y606" s="657"/>
      <c r="Z606" s="658"/>
      <c r="AA606" s="658"/>
      <c r="AB606" s="658"/>
      <c r="AC606" s="658"/>
      <c r="AD606" s="659"/>
      <c r="AE606" s="61"/>
    </row>
    <row r="607" spans="2:31" s="3" customFormat="1" ht="18" customHeight="1" x14ac:dyDescent="0.3">
      <c r="B607" s="60"/>
      <c r="C607" s="742"/>
      <c r="D607" s="728" t="str" cm="1">
        <f t="array" ref="D607">IFERROR(IF(INDEX(BaseSafra!E:E,MATCH(Safra!F$584,BaseSafra!E:E, 0)+ROW(A21))&lt;&gt;"",IF(INDEX(BaseSafra!E:E,MATCH(Safra!F$584,BaseSafra!E:E, 0)+ROW(A21))&lt;&gt;Safra!F$584,INDEX(BaseSafra!E:E,MATCH(Safra!F$584, BaseSafra!E:E, 0)+ROW(A21)),""),""),"")</f>
        <v/>
      </c>
      <c r="E607" s="729"/>
      <c r="F607" s="729"/>
      <c r="G607" s="729"/>
      <c r="H607" s="729"/>
      <c r="I607" s="730"/>
      <c r="J607" s="240"/>
      <c r="K607" s="240"/>
      <c r="L607" s="240"/>
      <c r="M607" s="281"/>
      <c r="N607" s="281"/>
      <c r="O607" s="281"/>
      <c r="P607" s="281"/>
      <c r="Q607" s="281"/>
      <c r="R607" s="281"/>
      <c r="S607" s="281"/>
      <c r="T607" s="281"/>
      <c r="U607" s="281"/>
      <c r="V607" s="281"/>
      <c r="W607" s="281"/>
      <c r="X607" s="281"/>
      <c r="Y607" s="660"/>
      <c r="Z607" s="661"/>
      <c r="AA607" s="661"/>
      <c r="AB607" s="661"/>
      <c r="AC607" s="661"/>
      <c r="AD607" s="662"/>
      <c r="AE607" s="61"/>
    </row>
    <row r="608" spans="2:31" ht="18" customHeight="1" x14ac:dyDescent="0.3">
      <c r="B608" s="22"/>
      <c r="D608" s="31"/>
      <c r="E608" s="31"/>
      <c r="F608" s="31"/>
      <c r="G608" s="31"/>
      <c r="H608" s="31"/>
      <c r="I608" s="31"/>
      <c r="J608" s="31"/>
      <c r="K608" s="31"/>
      <c r="L608" s="31"/>
      <c r="M608" s="31"/>
      <c r="N608" s="31"/>
      <c r="O608" s="31"/>
      <c r="P608" s="31"/>
      <c r="Q608" s="31"/>
      <c r="R608" s="31"/>
      <c r="S608" s="31"/>
      <c r="T608" s="31"/>
      <c r="U608" s="31"/>
      <c r="V608" s="31"/>
      <c r="W608" s="31"/>
      <c r="X608" s="31"/>
      <c r="Y608" s="31"/>
      <c r="Z608" s="31"/>
      <c r="AA608" s="31"/>
      <c r="AB608" s="31"/>
      <c r="AC608" s="31"/>
      <c r="AD608" s="31"/>
      <c r="AE608" s="21"/>
    </row>
    <row r="609" spans="2:31" s="3" customFormat="1" ht="19.8" customHeight="1" x14ac:dyDescent="0.3">
      <c r="B609" s="60"/>
      <c r="C609" s="740">
        <v>24</v>
      </c>
      <c r="D609" s="743" t="s">
        <v>48</v>
      </c>
      <c r="E609" s="664"/>
      <c r="F609" s="743" t="s">
        <v>45</v>
      </c>
      <c r="G609" s="743"/>
      <c r="H609" s="743"/>
      <c r="I609" s="277"/>
      <c r="J609" s="744" t="s">
        <v>286</v>
      </c>
      <c r="K609" s="745"/>
      <c r="L609" s="745"/>
      <c r="M609" s="745"/>
      <c r="N609" s="745"/>
      <c r="O609" s="745"/>
      <c r="P609" s="745"/>
      <c r="Q609" s="745"/>
      <c r="R609" s="745"/>
      <c r="S609" s="745"/>
      <c r="T609" s="745"/>
      <c r="U609" s="745"/>
      <c r="V609" s="745"/>
      <c r="W609" s="745"/>
      <c r="X609" s="746"/>
      <c r="Y609" s="744" t="s">
        <v>47</v>
      </c>
      <c r="Z609" s="745"/>
      <c r="AA609" s="745"/>
      <c r="AB609" s="745"/>
      <c r="AC609" s="745"/>
      <c r="AD609" s="746"/>
      <c r="AE609" s="61"/>
    </row>
    <row r="610" spans="2:31" s="3" customFormat="1" ht="19.8" customHeight="1" x14ac:dyDescent="0.3">
      <c r="B610" s="60"/>
      <c r="C610" s="741"/>
      <c r="D610" s="666"/>
      <c r="E610" s="667"/>
      <c r="F610" s="743"/>
      <c r="G610" s="743"/>
      <c r="H610" s="743"/>
      <c r="I610" s="278"/>
      <c r="J610" s="747" t="str">
        <f>IF(MONTH($D$15)&gt;=10,(YEAR($D$15)-2)&amp;"/"&amp;(YEAR($D$15)-1),(YEAR($D$15)-3)&amp;"/"&amp;(YEAR($D$15)-2))</f>
        <v>2022/2023</v>
      </c>
      <c r="K610" s="747"/>
      <c r="L610" s="747"/>
      <c r="M610" s="747" t="str">
        <f>IF(MONTH($D$15)&gt;=10,(YEAR($D$15)-1)&amp;"/"&amp;YEAR($D$15),(YEAR($D$15)-2)&amp;"/"&amp;(YEAR($D$15)-1))</f>
        <v>2023/2024</v>
      </c>
      <c r="N610" s="747"/>
      <c r="O610" s="747"/>
      <c r="P610" s="747" t="str">
        <f>IF(MONTH($D$15)&gt;=10,YEAR($D$15)&amp;"/"&amp;YEAR($D$15)+1,YEAR($D$15)-1&amp;"/"&amp;YEAR($D$15))</f>
        <v>2024/2025</v>
      </c>
      <c r="Q610" s="747"/>
      <c r="R610" s="747"/>
      <c r="S610" s="747" t="str">
        <f>IF(MONTH($D$15)&gt;=10,(YEAR($D$15)+1)&amp;"/"&amp;(YEAR($D$15)+2),YEAR($D$15)&amp;"/"&amp;(YEAR($D$15)+1))</f>
        <v>2025/2026</v>
      </c>
      <c r="T610" s="747"/>
      <c r="U610" s="747"/>
      <c r="V610" s="747" t="str">
        <f>IF(MONTH($D$15)&gt;=10,(YEAR($D$15)+2)&amp;"/"&amp;(YEAR($D$15)+3),(YEAR($D$15)+1)&amp;"/"&amp;(YEAR($D$15)+2))</f>
        <v>2026/2027</v>
      </c>
      <c r="W610" s="747"/>
      <c r="X610" s="747"/>
      <c r="Y610" s="117"/>
      <c r="Z610" s="115"/>
      <c r="AA610" s="115"/>
      <c r="AB610" s="115"/>
      <c r="AC610" s="115"/>
      <c r="AD610" s="116"/>
      <c r="AE610" s="61"/>
    </row>
    <row r="611" spans="2:31" s="3" customFormat="1" ht="18" customHeight="1" x14ac:dyDescent="0.3">
      <c r="B611" s="60"/>
      <c r="C611" s="741"/>
      <c r="D611" s="748" t="s">
        <v>30</v>
      </c>
      <c r="E611" s="749"/>
      <c r="F611" s="749"/>
      <c r="G611" s="749"/>
      <c r="H611" s="749"/>
      <c r="I611" s="750"/>
      <c r="J611" s="32" t="s">
        <v>287</v>
      </c>
      <c r="K611" s="110" t="s">
        <v>288</v>
      </c>
      <c r="L611" s="35" t="s">
        <v>289</v>
      </c>
      <c r="M611" s="32" t="s">
        <v>287</v>
      </c>
      <c r="N611" s="110" t="s">
        <v>288</v>
      </c>
      <c r="O611" s="35" t="s">
        <v>289</v>
      </c>
      <c r="P611" s="32" t="s">
        <v>287</v>
      </c>
      <c r="Q611" s="110" t="s">
        <v>288</v>
      </c>
      <c r="R611" s="35" t="s">
        <v>289</v>
      </c>
      <c r="S611" s="32" t="s">
        <v>287</v>
      </c>
      <c r="T611" s="110" t="s">
        <v>288</v>
      </c>
      <c r="U611" s="35" t="s">
        <v>289</v>
      </c>
      <c r="V611" s="32" t="s">
        <v>287</v>
      </c>
      <c r="W611" s="110" t="s">
        <v>288</v>
      </c>
      <c r="X611" s="35" t="s">
        <v>289</v>
      </c>
      <c r="Y611" s="657" t="s">
        <v>51</v>
      </c>
      <c r="Z611" s="658"/>
      <c r="AA611" s="658"/>
      <c r="AB611" s="658"/>
      <c r="AC611" s="658"/>
      <c r="AD611" s="659"/>
      <c r="AE611" s="61"/>
    </row>
    <row r="612" spans="2:31" s="3" customFormat="1" ht="18" customHeight="1" x14ac:dyDescent="0.3">
      <c r="B612" s="60"/>
      <c r="C612" s="741"/>
      <c r="D612" s="728" t="str" cm="1">
        <f t="array" ref="D612">IFERROR(IF(INDEX(BaseSafra!E:E,MATCH(Safra!F$609,BaseSafra!E:E, 0)+ROW(A1))&lt;&gt;"",IF(INDEX(BaseSafra!E:E,MATCH(Safra!F$609,BaseSafra!E:E, 0)+ROW(A1))&lt;&gt;Safra!F$609,INDEX(BaseSafra!E:E,MATCH(Safra!F$609, BaseSafra!E:E, 0)+ROW(A1)),""),""),"")</f>
        <v>Área Plantada (ha)</v>
      </c>
      <c r="E612" s="729"/>
      <c r="F612" s="729"/>
      <c r="G612" s="729"/>
      <c r="H612" s="729"/>
      <c r="I612" s="730"/>
      <c r="J612" s="220">
        <f t="shared" ref="J612:X612" si="163">SUM(J613:J614)</f>
        <v>0</v>
      </c>
      <c r="K612" s="220">
        <f t="shared" si="163"/>
        <v>0</v>
      </c>
      <c r="L612" s="220">
        <f t="shared" si="163"/>
        <v>0</v>
      </c>
      <c r="M612" s="220">
        <f t="shared" si="163"/>
        <v>0</v>
      </c>
      <c r="N612" s="220">
        <f t="shared" si="163"/>
        <v>0</v>
      </c>
      <c r="O612" s="220">
        <f t="shared" si="163"/>
        <v>0</v>
      </c>
      <c r="P612" s="220">
        <f t="shared" si="163"/>
        <v>0</v>
      </c>
      <c r="Q612" s="220">
        <f t="shared" si="163"/>
        <v>0</v>
      </c>
      <c r="R612" s="220">
        <f t="shared" si="163"/>
        <v>0</v>
      </c>
      <c r="S612" s="220">
        <f t="shared" si="163"/>
        <v>0</v>
      </c>
      <c r="T612" s="220">
        <f t="shared" si="163"/>
        <v>0</v>
      </c>
      <c r="U612" s="220">
        <f t="shared" si="163"/>
        <v>0</v>
      </c>
      <c r="V612" s="220">
        <f t="shared" si="163"/>
        <v>0</v>
      </c>
      <c r="W612" s="220">
        <f t="shared" si="163"/>
        <v>0</v>
      </c>
      <c r="X612" s="220">
        <f t="shared" si="163"/>
        <v>0</v>
      </c>
      <c r="Y612" s="657"/>
      <c r="Z612" s="658"/>
      <c r="AA612" s="658"/>
      <c r="AB612" s="658"/>
      <c r="AC612" s="658"/>
      <c r="AD612" s="659"/>
      <c r="AE612" s="61"/>
    </row>
    <row r="613" spans="2:31" s="3" customFormat="1" ht="18" customHeight="1" x14ac:dyDescent="0.3">
      <c r="B613" s="60"/>
      <c r="C613" s="741"/>
      <c r="D613" s="728" t="str" cm="1">
        <f t="array" ref="D613">IFERROR(IF(INDEX(BaseSafra!E:E,MATCH(Safra!F$609,BaseSafra!E:E, 0)+ROW(A2))&lt;&gt;"",IF(INDEX(BaseSafra!E:E,MATCH(Safra!F$609,BaseSafra!E:E, 0)+ROW(A2))&lt;&gt;Safra!F$609,INDEX(BaseSafra!E:E,MATCH(Safra!F$609, BaseSafra!E:E, 0)+ROW(A2)),""),""),"")</f>
        <v>Própria (ha)</v>
      </c>
      <c r="E613" s="729"/>
      <c r="F613" s="729"/>
      <c r="G613" s="729"/>
      <c r="H613" s="729"/>
      <c r="I613" s="730"/>
      <c r="J613" s="229"/>
      <c r="K613" s="229"/>
      <c r="L613" s="229"/>
      <c r="M613" s="229"/>
      <c r="N613" s="229"/>
      <c r="O613" s="229"/>
      <c r="P613" s="229"/>
      <c r="Q613" s="229"/>
      <c r="R613" s="229"/>
      <c r="S613" s="229"/>
      <c r="T613" s="229"/>
      <c r="U613" s="229"/>
      <c r="V613" s="229"/>
      <c r="W613" s="229"/>
      <c r="X613" s="229"/>
      <c r="Y613" s="657"/>
      <c r="Z613" s="658"/>
      <c r="AA613" s="658"/>
      <c r="AB613" s="658"/>
      <c r="AC613" s="658"/>
      <c r="AD613" s="659"/>
      <c r="AE613" s="61"/>
    </row>
    <row r="614" spans="2:31" s="3" customFormat="1" ht="18" customHeight="1" x14ac:dyDescent="0.3">
      <c r="B614" s="60"/>
      <c r="C614" s="741"/>
      <c r="D614" s="728" t="str" cm="1">
        <f t="array" ref="D614">IFERROR(IF(INDEX(BaseSafra!E:E,MATCH(Safra!F$609,BaseSafra!E:E, 0)+ROW(A3))&lt;&gt;"",IF(INDEX(BaseSafra!E:E,MATCH(Safra!F$609,BaseSafra!E:E, 0)+ROW(A3))&lt;&gt;Safra!F$609,INDEX(BaseSafra!E:E,MATCH(Safra!F$609, BaseSafra!E:E, 0)+ROW(A3)),""),""),"")</f>
        <v>Arrendada (ha)</v>
      </c>
      <c r="E614" s="729"/>
      <c r="F614" s="729"/>
      <c r="G614" s="729"/>
      <c r="H614" s="729"/>
      <c r="I614" s="730"/>
      <c r="J614" s="229"/>
      <c r="K614" s="229"/>
      <c r="L614" s="229"/>
      <c r="M614" s="229"/>
      <c r="N614" s="229"/>
      <c r="O614" s="229"/>
      <c r="P614" s="229"/>
      <c r="Q614" s="229"/>
      <c r="R614" s="229"/>
      <c r="S614" s="229"/>
      <c r="T614" s="229"/>
      <c r="U614" s="229"/>
      <c r="V614" s="229"/>
      <c r="W614" s="229"/>
      <c r="X614" s="229"/>
      <c r="Y614" s="657"/>
      <c r="Z614" s="658"/>
      <c r="AA614" s="658"/>
      <c r="AB614" s="658"/>
      <c r="AC614" s="658"/>
      <c r="AD614" s="659"/>
      <c r="AE614" s="61"/>
    </row>
    <row r="615" spans="2:31" s="3" customFormat="1" ht="18" customHeight="1" x14ac:dyDescent="0.3">
      <c r="B615" s="60"/>
      <c r="C615" s="741"/>
      <c r="D615" s="728" t="str" cm="1">
        <f t="array" ref="D615">IFERROR(IF(INDEX(BaseSafra!E:E,MATCH(Safra!F$609,BaseSafra!E:E, 0)+ROW(A4))&lt;&gt;"",IF(INDEX(BaseSafra!E:E,MATCH(Safra!F$609,BaseSafra!E:E, 0)+ROW(A4))&lt;&gt;Safra!F$609,INDEX(BaseSafra!E:E,MATCH(Safra!F$609, BaseSafra!E:E, 0)+ROW(A4)),""),""),"")</f>
        <v>Rendimento (sc/ha)</v>
      </c>
      <c r="E615" s="729"/>
      <c r="F615" s="729"/>
      <c r="G615" s="729"/>
      <c r="H615" s="729"/>
      <c r="I615" s="730"/>
      <c r="J615" s="229"/>
      <c r="K615" s="229"/>
      <c r="L615" s="229"/>
      <c r="M615" s="229"/>
      <c r="N615" s="229"/>
      <c r="O615" s="229"/>
      <c r="P615" s="229"/>
      <c r="Q615" s="229"/>
      <c r="R615" s="229"/>
      <c r="S615" s="229"/>
      <c r="T615" s="229"/>
      <c r="U615" s="229"/>
      <c r="V615" s="229"/>
      <c r="W615" s="229"/>
      <c r="X615" s="229"/>
      <c r="Y615" s="657"/>
      <c r="Z615" s="658"/>
      <c r="AA615" s="658"/>
      <c r="AB615" s="658"/>
      <c r="AC615" s="658"/>
      <c r="AD615" s="659"/>
      <c r="AE615" s="61"/>
    </row>
    <row r="616" spans="2:31" s="3" customFormat="1" ht="18" customHeight="1" x14ac:dyDescent="0.3">
      <c r="B616" s="60"/>
      <c r="C616" s="741"/>
      <c r="D616" s="728" t="str" cm="1">
        <f t="array" ref="D616">IFERROR(IF(INDEX(BaseSafra!E:E,MATCH(Safra!F$609,BaseSafra!E:E, 0)+ROW(A5))&lt;&gt;"",IF(INDEX(BaseSafra!E:E,MATCH(Safra!F$609,BaseSafra!E:E, 0)+ROW(A5))&lt;&gt;Safra!F$609,INDEX(BaseSafra!E:E,MATCH(Safra!F$609, BaseSafra!E:E, 0)+ROW(A5)),""),""),"")</f>
        <v>Produção (sc)</v>
      </c>
      <c r="E616" s="729"/>
      <c r="F616" s="729"/>
      <c r="G616" s="729"/>
      <c r="H616" s="729"/>
      <c r="I616" s="730"/>
      <c r="J616" s="229">
        <f t="shared" ref="J616:X616" si="164">J615*J612</f>
        <v>0</v>
      </c>
      <c r="K616" s="229">
        <f t="shared" si="164"/>
        <v>0</v>
      </c>
      <c r="L616" s="229">
        <f t="shared" si="164"/>
        <v>0</v>
      </c>
      <c r="M616" s="229">
        <f t="shared" si="164"/>
        <v>0</v>
      </c>
      <c r="N616" s="229">
        <f t="shared" si="164"/>
        <v>0</v>
      </c>
      <c r="O616" s="229">
        <f t="shared" si="164"/>
        <v>0</v>
      </c>
      <c r="P616" s="229">
        <f t="shared" si="164"/>
        <v>0</v>
      </c>
      <c r="Q616" s="229">
        <f t="shared" si="164"/>
        <v>0</v>
      </c>
      <c r="R616" s="229">
        <f t="shared" si="164"/>
        <v>0</v>
      </c>
      <c r="S616" s="229">
        <f t="shared" si="164"/>
        <v>0</v>
      </c>
      <c r="T616" s="229">
        <f t="shared" si="164"/>
        <v>0</v>
      </c>
      <c r="U616" s="229">
        <f t="shared" si="164"/>
        <v>0</v>
      </c>
      <c r="V616" s="229">
        <f t="shared" si="164"/>
        <v>0</v>
      </c>
      <c r="W616" s="229">
        <f t="shared" si="164"/>
        <v>0</v>
      </c>
      <c r="X616" s="229">
        <f t="shared" si="164"/>
        <v>0</v>
      </c>
      <c r="Y616" s="657"/>
      <c r="Z616" s="658"/>
      <c r="AA616" s="658"/>
      <c r="AB616" s="658"/>
      <c r="AC616" s="658"/>
      <c r="AD616" s="659"/>
      <c r="AE616" s="61"/>
    </row>
    <row r="617" spans="2:31" s="3" customFormat="1" ht="18" customHeight="1" x14ac:dyDescent="0.3">
      <c r="B617" s="60"/>
      <c r="C617" s="741"/>
      <c r="D617" s="728" t="str" cm="1">
        <f t="array" ref="D617">IFERROR(IF(INDEX(BaseSafra!E:E,MATCH(Safra!F$609,BaseSafra!E:E, 0)+ROW(A6))&lt;&gt;"",IF(INDEX(BaseSafra!E:E,MATCH(Safra!F$609,BaseSafra!E:E, 0)+ROW(A6))&lt;&gt;Safra!F$609,INDEX(BaseSafra!E:E,MATCH(Safra!F$609, BaseSafra!E:E, 0)+ROW(A6)),""),""),"")</f>
        <v>Preço médio (R$/sc)</v>
      </c>
      <c r="E617" s="729"/>
      <c r="F617" s="729"/>
      <c r="G617" s="729"/>
      <c r="H617" s="729"/>
      <c r="I617" s="730"/>
      <c r="J617" s="229"/>
      <c r="K617" s="229"/>
      <c r="L617" s="229"/>
      <c r="M617" s="231"/>
      <c r="N617" s="231"/>
      <c r="O617" s="231"/>
      <c r="P617" s="231"/>
      <c r="Q617" s="231"/>
      <c r="R617" s="231"/>
      <c r="S617" s="231"/>
      <c r="T617" s="231"/>
      <c r="U617" s="231"/>
      <c r="V617" s="231"/>
      <c r="W617" s="231"/>
      <c r="X617" s="231"/>
      <c r="Y617" s="657"/>
      <c r="Z617" s="658"/>
      <c r="AA617" s="658"/>
      <c r="AB617" s="658"/>
      <c r="AC617" s="658"/>
      <c r="AD617" s="659"/>
      <c r="AE617" s="61"/>
    </row>
    <row r="618" spans="2:31" s="3" customFormat="1" ht="18" customHeight="1" x14ac:dyDescent="0.3">
      <c r="B618" s="60"/>
      <c r="C618" s="741"/>
      <c r="D618" s="728" t="str" cm="1">
        <f t="array" ref="D618">IFERROR(IF(INDEX(BaseSafra!E:E,MATCH(Safra!F$609,BaseSafra!E:E, 0)+ROW(A7))&lt;&gt;"",IF(INDEX(BaseSafra!E:E,MATCH(Safra!F$609,BaseSafra!E:E, 0)+ROW(A7))&lt;&gt;Safra!F$609,INDEX(BaseSafra!E:E,MATCH(Safra!F$609, BaseSafra!E:E, 0)+ROW(A7)),""),""),"")</f>
        <v>Custo Médio de Produção (R$/sc)</v>
      </c>
      <c r="E618" s="729"/>
      <c r="F618" s="729"/>
      <c r="G618" s="729"/>
      <c r="H618" s="729"/>
      <c r="I618" s="730"/>
      <c r="J618" s="229"/>
      <c r="K618" s="229"/>
      <c r="L618" s="229"/>
      <c r="M618" s="231"/>
      <c r="N618" s="231"/>
      <c r="O618" s="231"/>
      <c r="P618" s="231"/>
      <c r="Q618" s="231"/>
      <c r="R618" s="231"/>
      <c r="S618" s="231"/>
      <c r="T618" s="231"/>
      <c r="U618" s="231"/>
      <c r="V618" s="231"/>
      <c r="W618" s="231"/>
      <c r="X618" s="231"/>
      <c r="Y618" s="657"/>
      <c r="Z618" s="658"/>
      <c r="AA618" s="658"/>
      <c r="AB618" s="658"/>
      <c r="AC618" s="658"/>
      <c r="AD618" s="659"/>
      <c r="AE618" s="61"/>
    </row>
    <row r="619" spans="2:31" s="3" customFormat="1" ht="18" customHeight="1" x14ac:dyDescent="0.3">
      <c r="B619" s="60"/>
      <c r="C619" s="741"/>
      <c r="D619" s="728" t="str" cm="1">
        <f t="array" ref="D619">IFERROR(IF(INDEX(BaseSafra!E:E,MATCH(Safra!F$609,BaseSafra!E:E, 0)+ROW(A8))&lt;&gt;"",IF(INDEX(BaseSafra!E:E,MATCH(Safra!F$609,BaseSafra!E:E, 0)+ROW(A8))&lt;&gt;Safra!F$609,INDEX(BaseSafra!E:E,MATCH(Safra!F$609, BaseSafra!E:E, 0)+ROW(A8)),""),""),"")</f>
        <v>Receita Total (R$)</v>
      </c>
      <c r="E619" s="729"/>
      <c r="F619" s="729"/>
      <c r="G619" s="729"/>
      <c r="H619" s="729"/>
      <c r="I619" s="730"/>
      <c r="J619" s="239">
        <f t="shared" ref="J619:X619" si="165">J616*J617</f>
        <v>0</v>
      </c>
      <c r="K619" s="239">
        <f t="shared" si="165"/>
        <v>0</v>
      </c>
      <c r="L619" s="239">
        <f t="shared" si="165"/>
        <v>0</v>
      </c>
      <c r="M619" s="239">
        <f t="shared" si="165"/>
        <v>0</v>
      </c>
      <c r="N619" s="239">
        <f t="shared" si="165"/>
        <v>0</v>
      </c>
      <c r="O619" s="239">
        <f t="shared" si="165"/>
        <v>0</v>
      </c>
      <c r="P619" s="239">
        <f t="shared" si="165"/>
        <v>0</v>
      </c>
      <c r="Q619" s="239">
        <f t="shared" si="165"/>
        <v>0</v>
      </c>
      <c r="R619" s="239">
        <f t="shared" si="165"/>
        <v>0</v>
      </c>
      <c r="S619" s="239">
        <f t="shared" si="165"/>
        <v>0</v>
      </c>
      <c r="T619" s="239">
        <f t="shared" si="165"/>
        <v>0</v>
      </c>
      <c r="U619" s="239">
        <f t="shared" si="165"/>
        <v>0</v>
      </c>
      <c r="V619" s="239">
        <f t="shared" si="165"/>
        <v>0</v>
      </c>
      <c r="W619" s="239">
        <f t="shared" si="165"/>
        <v>0</v>
      </c>
      <c r="X619" s="239">
        <f t="shared" si="165"/>
        <v>0</v>
      </c>
      <c r="Y619" s="657"/>
      <c r="Z619" s="658"/>
      <c r="AA619" s="658"/>
      <c r="AB619" s="658"/>
      <c r="AC619" s="658"/>
      <c r="AD619" s="659"/>
      <c r="AE619" s="61"/>
    </row>
    <row r="620" spans="2:31" s="3" customFormat="1" ht="18" customHeight="1" x14ac:dyDescent="0.3">
      <c r="B620" s="60"/>
      <c r="C620" s="741"/>
      <c r="D620" s="728" t="str" cm="1">
        <f t="array" ref="D620">IFERROR(IF(INDEX(BaseSafra!E:E,MATCH(Safra!F$609,BaseSafra!E:E, 0)+ROW(A9))&lt;&gt;"",IF(INDEX(BaseSafra!E:E,MATCH(Safra!F$609,BaseSafra!E:E, 0)+ROW(A9))&lt;&gt;Safra!F$609,INDEX(BaseSafra!E:E,MATCH(Safra!F$609, BaseSafra!E:E, 0)+ROW(A9)),""),""),"")</f>
        <v>Custo Total de Produção (R$)</v>
      </c>
      <c r="E620" s="729"/>
      <c r="F620" s="729"/>
      <c r="G620" s="729"/>
      <c r="H620" s="729"/>
      <c r="I620" s="730"/>
      <c r="J620" s="239">
        <f t="shared" ref="J620:X620" si="166">J618*J612</f>
        <v>0</v>
      </c>
      <c r="K620" s="239">
        <f t="shared" si="166"/>
        <v>0</v>
      </c>
      <c r="L620" s="239">
        <f t="shared" si="166"/>
        <v>0</v>
      </c>
      <c r="M620" s="239">
        <f t="shared" si="166"/>
        <v>0</v>
      </c>
      <c r="N620" s="239">
        <f t="shared" si="166"/>
        <v>0</v>
      </c>
      <c r="O620" s="239">
        <f t="shared" si="166"/>
        <v>0</v>
      </c>
      <c r="P620" s="239">
        <f t="shared" si="166"/>
        <v>0</v>
      </c>
      <c r="Q620" s="239">
        <f t="shared" si="166"/>
        <v>0</v>
      </c>
      <c r="R620" s="239">
        <f t="shared" si="166"/>
        <v>0</v>
      </c>
      <c r="S620" s="239">
        <f t="shared" si="166"/>
        <v>0</v>
      </c>
      <c r="T620" s="239">
        <f t="shared" si="166"/>
        <v>0</v>
      </c>
      <c r="U620" s="239">
        <f t="shared" si="166"/>
        <v>0</v>
      </c>
      <c r="V620" s="239">
        <f t="shared" si="166"/>
        <v>0</v>
      </c>
      <c r="W620" s="239">
        <f t="shared" si="166"/>
        <v>0</v>
      </c>
      <c r="X620" s="239">
        <f t="shared" si="166"/>
        <v>0</v>
      </c>
      <c r="Y620" s="657"/>
      <c r="Z620" s="658"/>
      <c r="AA620" s="658"/>
      <c r="AB620" s="658"/>
      <c r="AC620" s="658"/>
      <c r="AD620" s="659"/>
      <c r="AE620" s="61"/>
    </row>
    <row r="621" spans="2:31" s="3" customFormat="1" ht="18" customHeight="1" x14ac:dyDescent="0.3">
      <c r="B621" s="60"/>
      <c r="C621" s="741"/>
      <c r="D621" s="728" t="str" cm="1">
        <f t="array" ref="D621">IFERROR(IF(INDEX(BaseSafra!E:E,MATCH(Safra!F$609,BaseSafra!E:E, 0)+ROW(A10))&lt;&gt;"",IF(INDEX(BaseSafra!E:E,MATCH(Safra!F$609,BaseSafra!E:E, 0)+ROW(A10))&lt;&gt;Safra!F$609,INDEX(BaseSafra!E:E,MATCH(Safra!F$609, BaseSafra!E:E, 0)+ROW(A10)),""),""),"")</f>
        <v>RESULTADO BRUTO (R$)</v>
      </c>
      <c r="E621" s="729"/>
      <c r="F621" s="729"/>
      <c r="G621" s="729"/>
      <c r="H621" s="729"/>
      <c r="I621" s="730"/>
      <c r="J621" s="239">
        <f t="shared" ref="J621:X621" si="167">J619-J620</f>
        <v>0</v>
      </c>
      <c r="K621" s="239">
        <f t="shared" si="167"/>
        <v>0</v>
      </c>
      <c r="L621" s="239">
        <f t="shared" si="167"/>
        <v>0</v>
      </c>
      <c r="M621" s="239">
        <f t="shared" si="167"/>
        <v>0</v>
      </c>
      <c r="N621" s="239">
        <f t="shared" si="167"/>
        <v>0</v>
      </c>
      <c r="O621" s="239">
        <f t="shared" si="167"/>
        <v>0</v>
      </c>
      <c r="P621" s="239">
        <f t="shared" si="167"/>
        <v>0</v>
      </c>
      <c r="Q621" s="239">
        <f t="shared" si="167"/>
        <v>0</v>
      </c>
      <c r="R621" s="239">
        <f t="shared" si="167"/>
        <v>0</v>
      </c>
      <c r="S621" s="239">
        <f t="shared" si="167"/>
        <v>0</v>
      </c>
      <c r="T621" s="239">
        <f t="shared" si="167"/>
        <v>0</v>
      </c>
      <c r="U621" s="239">
        <f t="shared" si="167"/>
        <v>0</v>
      </c>
      <c r="V621" s="239">
        <f t="shared" si="167"/>
        <v>0</v>
      </c>
      <c r="W621" s="239">
        <f t="shared" si="167"/>
        <v>0</v>
      </c>
      <c r="X621" s="239">
        <f t="shared" si="167"/>
        <v>0</v>
      </c>
      <c r="Y621" s="657"/>
      <c r="Z621" s="658"/>
      <c r="AA621" s="658"/>
      <c r="AB621" s="658"/>
      <c r="AC621" s="658"/>
      <c r="AD621" s="659"/>
      <c r="AE621" s="61"/>
    </row>
    <row r="622" spans="2:31" s="3" customFormat="1" ht="18" customHeight="1" x14ac:dyDescent="0.3">
      <c r="B622" s="60"/>
      <c r="C622" s="741"/>
      <c r="D622" s="728" t="str" cm="1">
        <f t="array" ref="D622">IFERROR(IF(INDEX(BaseSafra!E:E,MATCH(Safra!F$609,BaseSafra!E:E, 0)+ROW(A11))&lt;&gt;"",IF(INDEX(BaseSafra!E:E,MATCH(Safra!F$609,BaseSafra!E:E, 0)+ROW(A11))&lt;&gt;Safra!F$609,INDEX(BaseSafra!E:E,MATCH(Safra!F$609, BaseSafra!E:E, 0)+ROW(A11)),""),""),"")</f>
        <v>MARGEM BRUTA (%)</v>
      </c>
      <c r="E622" s="729"/>
      <c r="F622" s="729"/>
      <c r="G622" s="729"/>
      <c r="H622" s="729"/>
      <c r="I622" s="730"/>
      <c r="J622" s="239">
        <f t="shared" ref="J622:X622" si="168">IFERROR(J621/J619,0)</f>
        <v>0</v>
      </c>
      <c r="K622" s="239">
        <f t="shared" si="168"/>
        <v>0</v>
      </c>
      <c r="L622" s="239">
        <f t="shared" si="168"/>
        <v>0</v>
      </c>
      <c r="M622" s="239">
        <f t="shared" si="168"/>
        <v>0</v>
      </c>
      <c r="N622" s="239">
        <f t="shared" si="168"/>
        <v>0</v>
      </c>
      <c r="O622" s="239">
        <f t="shared" si="168"/>
        <v>0</v>
      </c>
      <c r="P622" s="239">
        <f t="shared" si="168"/>
        <v>0</v>
      </c>
      <c r="Q622" s="239">
        <f t="shared" si="168"/>
        <v>0</v>
      </c>
      <c r="R622" s="239">
        <f t="shared" si="168"/>
        <v>0</v>
      </c>
      <c r="S622" s="239">
        <f t="shared" si="168"/>
        <v>0</v>
      </c>
      <c r="T622" s="239">
        <f t="shared" si="168"/>
        <v>0</v>
      </c>
      <c r="U622" s="239">
        <f t="shared" si="168"/>
        <v>0</v>
      </c>
      <c r="V622" s="239">
        <f t="shared" si="168"/>
        <v>0</v>
      </c>
      <c r="W622" s="239">
        <f t="shared" si="168"/>
        <v>0</v>
      </c>
      <c r="X622" s="239">
        <f t="shared" si="168"/>
        <v>0</v>
      </c>
      <c r="Y622" s="657"/>
      <c r="Z622" s="658"/>
      <c r="AA622" s="658"/>
      <c r="AB622" s="658"/>
      <c r="AC622" s="658"/>
      <c r="AD622" s="659"/>
      <c r="AE622" s="61"/>
    </row>
    <row r="623" spans="2:31" s="3" customFormat="1" ht="18" customHeight="1" x14ac:dyDescent="0.3">
      <c r="B623" s="60"/>
      <c r="C623" s="741"/>
      <c r="D623" s="728" t="str" cm="1">
        <f t="array" ref="D623">IFERROR(IF(INDEX(BaseSafra!E:E,MATCH(Safra!F$609,BaseSafra!E:E, 0)+ROW(A12))&lt;&gt;"",IF(INDEX(BaseSafra!E:E,MATCH(Safra!F$609,BaseSafra!E:E, 0)+ROW(A12))&lt;&gt;Safra!F$609,INDEX(BaseSafra!E:E,MATCH(Safra!F$609, BaseSafra!E:E, 0)+ROW(A12)),""),""),"")</f>
        <v/>
      </c>
      <c r="E623" s="729"/>
      <c r="F623" s="729"/>
      <c r="G623" s="729"/>
      <c r="H623" s="729"/>
      <c r="I623" s="730"/>
      <c r="J623" s="229"/>
      <c r="K623" s="229"/>
      <c r="L623" s="229"/>
      <c r="M623" s="279"/>
      <c r="N623" s="279"/>
      <c r="O623" s="279"/>
      <c r="P623" s="279"/>
      <c r="Q623" s="279"/>
      <c r="R623" s="279"/>
      <c r="S623" s="279"/>
      <c r="T623" s="279"/>
      <c r="U623" s="279"/>
      <c r="V623" s="279"/>
      <c r="W623" s="279"/>
      <c r="X623" s="279"/>
      <c r="Y623" s="657"/>
      <c r="Z623" s="658"/>
      <c r="AA623" s="658"/>
      <c r="AB623" s="658"/>
      <c r="AC623" s="658"/>
      <c r="AD623" s="659"/>
      <c r="AE623" s="61"/>
    </row>
    <row r="624" spans="2:31" s="3" customFormat="1" ht="18" customHeight="1" x14ac:dyDescent="0.3">
      <c r="B624" s="60"/>
      <c r="C624" s="741"/>
      <c r="D624" s="728" t="str" cm="1">
        <f t="array" ref="D624">IFERROR(IF(INDEX(BaseSafra!E:E,MATCH(Safra!F$609,BaseSafra!E:E, 0)+ROW(A13))&lt;&gt;"",IF(INDEX(BaseSafra!E:E,MATCH(Safra!F$609,BaseSafra!E:E, 0)+ROW(A13))&lt;&gt;Safra!F$609,INDEX(BaseSafra!E:E,MATCH(Safra!F$609, BaseSafra!E:E, 0)+ROW(A13)),""),""),"")</f>
        <v/>
      </c>
      <c r="E624" s="729"/>
      <c r="F624" s="729"/>
      <c r="G624" s="729"/>
      <c r="H624" s="729"/>
      <c r="I624" s="730"/>
      <c r="J624" s="229"/>
      <c r="K624" s="229"/>
      <c r="L624" s="229"/>
      <c r="M624" s="279"/>
      <c r="N624" s="279"/>
      <c r="O624" s="279"/>
      <c r="P624" s="279"/>
      <c r="Q624" s="279"/>
      <c r="R624" s="279"/>
      <c r="S624" s="279"/>
      <c r="T624" s="279"/>
      <c r="U624" s="279"/>
      <c r="V624" s="279"/>
      <c r="W624" s="279"/>
      <c r="X624" s="279"/>
      <c r="Y624" s="657"/>
      <c r="Z624" s="658"/>
      <c r="AA624" s="658"/>
      <c r="AB624" s="658"/>
      <c r="AC624" s="658"/>
      <c r="AD624" s="659"/>
      <c r="AE624" s="61"/>
    </row>
    <row r="625" spans="2:31" s="3" customFormat="1" ht="18" customHeight="1" x14ac:dyDescent="0.3">
      <c r="B625" s="60"/>
      <c r="C625" s="741"/>
      <c r="D625" s="728" t="str" cm="1">
        <f t="array" ref="D625">IFERROR(IF(INDEX(BaseSafra!E:E,MATCH(Safra!F$609,BaseSafra!E:E, 0)+ROW(A14))&lt;&gt;"",IF(INDEX(BaseSafra!E:E,MATCH(Safra!F$609,BaseSafra!E:E, 0)+ROW(A14))&lt;&gt;Safra!F$609,INDEX(BaseSafra!E:E,MATCH(Safra!F$609, BaseSafra!E:E, 0)+ROW(A14)),""),""),"")</f>
        <v/>
      </c>
      <c r="E625" s="729"/>
      <c r="F625" s="729"/>
      <c r="G625" s="729"/>
      <c r="H625" s="729"/>
      <c r="I625" s="730"/>
      <c r="J625" s="229"/>
      <c r="K625" s="229"/>
      <c r="L625" s="229"/>
      <c r="M625" s="279"/>
      <c r="N625" s="279"/>
      <c r="O625" s="279"/>
      <c r="P625" s="279"/>
      <c r="Q625" s="279"/>
      <c r="R625" s="279"/>
      <c r="S625" s="279"/>
      <c r="T625" s="279"/>
      <c r="U625" s="279"/>
      <c r="V625" s="279"/>
      <c r="W625" s="279"/>
      <c r="X625" s="279"/>
      <c r="Y625" s="657"/>
      <c r="Z625" s="658"/>
      <c r="AA625" s="658"/>
      <c r="AB625" s="658"/>
      <c r="AC625" s="658"/>
      <c r="AD625" s="659"/>
      <c r="AE625" s="61"/>
    </row>
    <row r="626" spans="2:31" s="3" customFormat="1" ht="18" customHeight="1" x14ac:dyDescent="0.3">
      <c r="B626" s="60"/>
      <c r="C626" s="741"/>
      <c r="D626" s="728" t="str" cm="1">
        <f t="array" ref="D626">IFERROR(IF(INDEX(BaseSafra!E:E,MATCH(Safra!F$609,BaseSafra!E:E, 0)+ROW(A15))&lt;&gt;"",IF(INDEX(BaseSafra!E:E,MATCH(Safra!F$609,BaseSafra!E:E, 0)+ROW(A15))&lt;&gt;Safra!F$609,INDEX(BaseSafra!E:E,MATCH(Safra!F$609, BaseSafra!E:E, 0)+ROW(A15)),""),""),"")</f>
        <v/>
      </c>
      <c r="E626" s="729"/>
      <c r="F626" s="729"/>
      <c r="G626" s="729"/>
      <c r="H626" s="729"/>
      <c r="I626" s="730"/>
      <c r="J626" s="229"/>
      <c r="K626" s="229"/>
      <c r="L626" s="229"/>
      <c r="M626" s="279"/>
      <c r="N626" s="279"/>
      <c r="O626" s="279"/>
      <c r="P626" s="279"/>
      <c r="Q626" s="279"/>
      <c r="R626" s="279"/>
      <c r="S626" s="279"/>
      <c r="T626" s="279"/>
      <c r="U626" s="279"/>
      <c r="V626" s="279"/>
      <c r="W626" s="279"/>
      <c r="X626" s="279"/>
      <c r="Y626" s="657"/>
      <c r="Z626" s="658"/>
      <c r="AA626" s="658"/>
      <c r="AB626" s="658"/>
      <c r="AC626" s="658"/>
      <c r="AD626" s="659"/>
      <c r="AE626" s="61"/>
    </row>
    <row r="627" spans="2:31" s="3" customFormat="1" ht="18" customHeight="1" x14ac:dyDescent="0.3">
      <c r="B627" s="60"/>
      <c r="C627" s="741"/>
      <c r="D627" s="728" t="str" cm="1">
        <f t="array" ref="D627">IFERROR(IF(INDEX(BaseSafra!E:E,MATCH(Safra!F$609,BaseSafra!E:E, 0)+ROW(A16))&lt;&gt;"",IF(INDEX(BaseSafra!E:E,MATCH(Safra!F$609,BaseSafra!E:E, 0)+ROW(A16))&lt;&gt;Safra!F$609,INDEX(BaseSafra!E:E,MATCH(Safra!F$609, BaseSafra!E:E, 0)+ROW(A16)),""),""),"")</f>
        <v/>
      </c>
      <c r="E627" s="729"/>
      <c r="F627" s="729"/>
      <c r="G627" s="729"/>
      <c r="H627" s="729"/>
      <c r="I627" s="730"/>
      <c r="J627" s="229"/>
      <c r="K627" s="229"/>
      <c r="L627" s="229"/>
      <c r="M627" s="279"/>
      <c r="N627" s="279"/>
      <c r="O627" s="279"/>
      <c r="P627" s="279"/>
      <c r="Q627" s="279"/>
      <c r="R627" s="279"/>
      <c r="S627" s="279"/>
      <c r="T627" s="279"/>
      <c r="U627" s="279"/>
      <c r="V627" s="279"/>
      <c r="W627" s="279"/>
      <c r="X627" s="279"/>
      <c r="Y627" s="657"/>
      <c r="Z627" s="658"/>
      <c r="AA627" s="658"/>
      <c r="AB627" s="658"/>
      <c r="AC627" s="658"/>
      <c r="AD627" s="659"/>
      <c r="AE627" s="61"/>
    </row>
    <row r="628" spans="2:31" s="3" customFormat="1" ht="18" customHeight="1" x14ac:dyDescent="0.3">
      <c r="B628" s="60"/>
      <c r="C628" s="741"/>
      <c r="D628" s="728" t="str" cm="1">
        <f t="array" ref="D628">IFERROR(IF(INDEX(BaseSafra!E:E,MATCH(Safra!F$609,BaseSafra!E:E, 0)+ROW(A17))&lt;&gt;"",IF(INDEX(BaseSafra!E:E,MATCH(Safra!F$609,BaseSafra!E:E, 0)+ROW(A17))&lt;&gt;Safra!F$609,INDEX(BaseSafra!E:E,MATCH(Safra!F$609, BaseSafra!E:E, 0)+ROW(A17)),""),""),"")</f>
        <v/>
      </c>
      <c r="E628" s="729"/>
      <c r="F628" s="729"/>
      <c r="G628" s="729"/>
      <c r="H628" s="729"/>
      <c r="I628" s="730"/>
      <c r="J628" s="229"/>
      <c r="K628" s="229"/>
      <c r="L628" s="229"/>
      <c r="M628" s="280"/>
      <c r="N628" s="280"/>
      <c r="O628" s="280"/>
      <c r="P628" s="280"/>
      <c r="Q628" s="280"/>
      <c r="R628" s="280"/>
      <c r="S628" s="280"/>
      <c r="T628" s="280"/>
      <c r="U628" s="280"/>
      <c r="V628" s="280"/>
      <c r="W628" s="280"/>
      <c r="X628" s="280"/>
      <c r="Y628" s="657"/>
      <c r="Z628" s="658"/>
      <c r="AA628" s="658"/>
      <c r="AB628" s="658"/>
      <c r="AC628" s="658"/>
      <c r="AD628" s="659"/>
      <c r="AE628" s="61"/>
    </row>
    <row r="629" spans="2:31" s="3" customFormat="1" ht="18" customHeight="1" x14ac:dyDescent="0.3">
      <c r="B629" s="60"/>
      <c r="C629" s="741"/>
      <c r="D629" s="728" t="str" cm="1">
        <f t="array" ref="D629">IFERROR(IF(INDEX(BaseSafra!E:E,MATCH(Safra!F$609,BaseSafra!E:E, 0)+ROW(A18))&lt;&gt;"",IF(INDEX(BaseSafra!E:E,MATCH(Safra!F$609,BaseSafra!E:E, 0)+ROW(A18))&lt;&gt;Safra!F$609,INDEX(BaseSafra!E:E,MATCH(Safra!F$609, BaseSafra!E:E, 0)+ROW(A18)),""),""),"")</f>
        <v/>
      </c>
      <c r="E629" s="729"/>
      <c r="F629" s="729"/>
      <c r="G629" s="729"/>
      <c r="H629" s="729"/>
      <c r="I629" s="730"/>
      <c r="J629" s="229"/>
      <c r="K629" s="229"/>
      <c r="L629" s="229"/>
      <c r="M629" s="280"/>
      <c r="N629" s="280"/>
      <c r="O629" s="280"/>
      <c r="P629" s="280"/>
      <c r="Q629" s="280"/>
      <c r="R629" s="280"/>
      <c r="S629" s="280"/>
      <c r="T629" s="280"/>
      <c r="U629" s="280"/>
      <c r="V629" s="280"/>
      <c r="W629" s="280"/>
      <c r="X629" s="280"/>
      <c r="Y629" s="657"/>
      <c r="Z629" s="658"/>
      <c r="AA629" s="658"/>
      <c r="AB629" s="658"/>
      <c r="AC629" s="658"/>
      <c r="AD629" s="659"/>
      <c r="AE629" s="61"/>
    </row>
    <row r="630" spans="2:31" s="3" customFormat="1" ht="18" customHeight="1" x14ac:dyDescent="0.3">
      <c r="B630" s="60"/>
      <c r="C630" s="741"/>
      <c r="D630" s="728" t="str" cm="1">
        <f t="array" ref="D630">IFERROR(IF(INDEX(BaseSafra!E:E,MATCH(Safra!F$609,BaseSafra!E:E, 0)+ROW(A19))&lt;&gt;"",IF(INDEX(BaseSafra!E:E,MATCH(Safra!F$609,BaseSafra!E:E, 0)+ROW(A19))&lt;&gt;Safra!F$609,INDEX(BaseSafra!E:E,MATCH(Safra!F$609, BaseSafra!E:E, 0)+ROW(A19)),""),""),"")</f>
        <v/>
      </c>
      <c r="E630" s="729"/>
      <c r="F630" s="729"/>
      <c r="G630" s="729"/>
      <c r="H630" s="729"/>
      <c r="I630" s="730"/>
      <c r="J630" s="229"/>
      <c r="K630" s="229"/>
      <c r="L630" s="229"/>
      <c r="M630" s="280"/>
      <c r="N630" s="280"/>
      <c r="O630" s="280"/>
      <c r="P630" s="280"/>
      <c r="Q630" s="280"/>
      <c r="R630" s="280"/>
      <c r="S630" s="280"/>
      <c r="T630" s="280"/>
      <c r="U630" s="280"/>
      <c r="V630" s="280"/>
      <c r="W630" s="280"/>
      <c r="X630" s="280"/>
      <c r="Y630" s="657"/>
      <c r="Z630" s="658"/>
      <c r="AA630" s="658"/>
      <c r="AB630" s="658"/>
      <c r="AC630" s="658"/>
      <c r="AD630" s="659"/>
      <c r="AE630" s="61"/>
    </row>
    <row r="631" spans="2:31" s="3" customFormat="1" ht="18" customHeight="1" x14ac:dyDescent="0.3">
      <c r="B631" s="60"/>
      <c r="C631" s="741"/>
      <c r="D631" s="728" t="str" cm="1">
        <f t="array" ref="D631">IFERROR(IF(INDEX(BaseSafra!E:E,MATCH(Safra!F$609,BaseSafra!E:E, 0)+ROW(A20))&lt;&gt;"",IF(INDEX(BaseSafra!E:E,MATCH(Safra!F$609,BaseSafra!E:E, 0)+ROW(A20))&lt;&gt;Safra!F$609,INDEX(BaseSafra!E:E,MATCH(Safra!F$609, BaseSafra!E:E, 0)+ROW(A20)),""),""),"")</f>
        <v/>
      </c>
      <c r="E631" s="729"/>
      <c r="F631" s="729"/>
      <c r="G631" s="729"/>
      <c r="H631" s="729"/>
      <c r="I631" s="730"/>
      <c r="J631" s="229"/>
      <c r="K631" s="229"/>
      <c r="L631" s="229"/>
      <c r="M631" s="280"/>
      <c r="N631" s="280"/>
      <c r="O631" s="280"/>
      <c r="P631" s="280"/>
      <c r="Q631" s="280"/>
      <c r="R631" s="280"/>
      <c r="S631" s="280"/>
      <c r="T631" s="280"/>
      <c r="U631" s="280"/>
      <c r="V631" s="280"/>
      <c r="W631" s="280"/>
      <c r="X631" s="280"/>
      <c r="Y631" s="657"/>
      <c r="Z631" s="658"/>
      <c r="AA631" s="658"/>
      <c r="AB631" s="658"/>
      <c r="AC631" s="658"/>
      <c r="AD631" s="659"/>
      <c r="AE631" s="61"/>
    </row>
    <row r="632" spans="2:31" s="3" customFormat="1" ht="18" customHeight="1" x14ac:dyDescent="0.3">
      <c r="B632" s="60"/>
      <c r="C632" s="742"/>
      <c r="D632" s="728" t="str" cm="1">
        <f t="array" ref="D632">IFERROR(IF(INDEX(BaseSafra!E:E,MATCH(Safra!F$609,BaseSafra!E:E, 0)+ROW(A21))&lt;&gt;"",IF(INDEX(BaseSafra!E:E,MATCH(Safra!F$609,BaseSafra!E:E, 0)+ROW(A21))&lt;&gt;Safra!F$609,INDEX(BaseSafra!E:E,MATCH(Safra!F$609, BaseSafra!E:E, 0)+ROW(A21)),""),""),"")</f>
        <v/>
      </c>
      <c r="E632" s="729"/>
      <c r="F632" s="729"/>
      <c r="G632" s="729"/>
      <c r="H632" s="729"/>
      <c r="I632" s="730"/>
      <c r="J632" s="240"/>
      <c r="K632" s="240"/>
      <c r="L632" s="240"/>
      <c r="M632" s="281"/>
      <c r="N632" s="281"/>
      <c r="O632" s="281"/>
      <c r="P632" s="281"/>
      <c r="Q632" s="281"/>
      <c r="R632" s="281"/>
      <c r="S632" s="281"/>
      <c r="T632" s="281"/>
      <c r="U632" s="281"/>
      <c r="V632" s="281"/>
      <c r="W632" s="281"/>
      <c r="X632" s="281"/>
      <c r="Y632" s="660"/>
      <c r="Z632" s="661"/>
      <c r="AA632" s="661"/>
      <c r="AB632" s="661"/>
      <c r="AC632" s="661"/>
      <c r="AD632" s="662"/>
      <c r="AE632" s="61"/>
    </row>
    <row r="633" spans="2:31" ht="18" customHeight="1" x14ac:dyDescent="0.3">
      <c r="B633" s="22"/>
      <c r="D633" s="31"/>
      <c r="E633" s="31"/>
      <c r="F633" s="31"/>
      <c r="G633" s="31"/>
      <c r="H633" s="31"/>
      <c r="I633" s="31"/>
      <c r="J633" s="31"/>
      <c r="K633" s="31"/>
      <c r="L633" s="31"/>
      <c r="M633" s="31"/>
      <c r="N633" s="31"/>
      <c r="O633" s="31"/>
      <c r="P633" s="31"/>
      <c r="Q633" s="31"/>
      <c r="R633" s="31"/>
      <c r="S633" s="31"/>
      <c r="T633" s="31"/>
      <c r="U633" s="31"/>
      <c r="V633" s="31"/>
      <c r="W633" s="31"/>
      <c r="X633" s="31"/>
      <c r="Y633" s="31"/>
      <c r="Z633" s="31"/>
      <c r="AA633" s="31"/>
      <c r="AB633" s="31"/>
      <c r="AC633" s="31"/>
      <c r="AD633" s="31"/>
      <c r="AE633" s="21"/>
    </row>
    <row r="634" spans="2:31" s="3" customFormat="1" ht="19.8" customHeight="1" x14ac:dyDescent="0.3">
      <c r="B634" s="60"/>
      <c r="C634" s="740">
        <v>25</v>
      </c>
      <c r="D634" s="663" t="s">
        <v>48</v>
      </c>
      <c r="E634" s="665"/>
      <c r="F634" s="743" t="s">
        <v>45</v>
      </c>
      <c r="G634" s="743"/>
      <c r="H634" s="743"/>
      <c r="I634" s="277"/>
      <c r="J634" s="744" t="s">
        <v>286</v>
      </c>
      <c r="K634" s="745"/>
      <c r="L634" s="745"/>
      <c r="M634" s="745"/>
      <c r="N634" s="745"/>
      <c r="O634" s="745"/>
      <c r="P634" s="745"/>
      <c r="Q634" s="745"/>
      <c r="R634" s="745"/>
      <c r="S634" s="745"/>
      <c r="T634" s="745"/>
      <c r="U634" s="745"/>
      <c r="V634" s="745"/>
      <c r="W634" s="745"/>
      <c r="X634" s="746"/>
      <c r="Y634" s="744" t="s">
        <v>47</v>
      </c>
      <c r="Z634" s="745"/>
      <c r="AA634" s="745"/>
      <c r="AB634" s="745"/>
      <c r="AC634" s="745"/>
      <c r="AD634" s="746"/>
      <c r="AE634" s="61"/>
    </row>
    <row r="635" spans="2:31" s="3" customFormat="1" ht="19.8" customHeight="1" x14ac:dyDescent="0.3">
      <c r="B635" s="60"/>
      <c r="C635" s="741"/>
      <c r="D635" s="666"/>
      <c r="E635" s="668"/>
      <c r="F635" s="743"/>
      <c r="G635" s="743"/>
      <c r="H635" s="743"/>
      <c r="I635" s="278"/>
      <c r="J635" s="747" t="str">
        <f>IF(MONTH($D$15)&gt;=10,(YEAR($D$15)-2)&amp;"/"&amp;(YEAR($D$15)-1),(YEAR($D$15)-3)&amp;"/"&amp;(YEAR($D$15)-2))</f>
        <v>2022/2023</v>
      </c>
      <c r="K635" s="747"/>
      <c r="L635" s="747"/>
      <c r="M635" s="747" t="str">
        <f>IF(MONTH($D$15)&gt;=10,(YEAR($D$15)-1)&amp;"/"&amp;YEAR($D$15),(YEAR($D$15)-2)&amp;"/"&amp;(YEAR($D$15)-1))</f>
        <v>2023/2024</v>
      </c>
      <c r="N635" s="747"/>
      <c r="O635" s="747"/>
      <c r="P635" s="747" t="str">
        <f>IF(MONTH($D$15)&gt;=10,YEAR($D$15)&amp;"/"&amp;YEAR($D$15)+1,YEAR($D$15)-1&amp;"/"&amp;YEAR($D$15))</f>
        <v>2024/2025</v>
      </c>
      <c r="Q635" s="747"/>
      <c r="R635" s="747"/>
      <c r="S635" s="747" t="str">
        <f>IF(MONTH($D$15)&gt;=10,(YEAR($D$15)+1)&amp;"/"&amp;(YEAR($D$15)+2),YEAR($D$15)&amp;"/"&amp;(YEAR($D$15)+1))</f>
        <v>2025/2026</v>
      </c>
      <c r="T635" s="747"/>
      <c r="U635" s="747"/>
      <c r="V635" s="747" t="str">
        <f>IF(MONTH($D$15)&gt;=10,(YEAR($D$15)+2)&amp;"/"&amp;(YEAR($D$15)+3),(YEAR($D$15)+1)&amp;"/"&amp;(YEAR($D$15)+2))</f>
        <v>2026/2027</v>
      </c>
      <c r="W635" s="747"/>
      <c r="X635" s="747"/>
      <c r="Y635" s="117"/>
      <c r="Z635" s="115"/>
      <c r="AA635" s="115"/>
      <c r="AB635" s="115"/>
      <c r="AC635" s="115"/>
      <c r="AD635" s="116"/>
      <c r="AE635" s="61"/>
    </row>
    <row r="636" spans="2:31" s="3" customFormat="1" ht="18" customHeight="1" x14ac:dyDescent="0.3">
      <c r="B636" s="60"/>
      <c r="C636" s="741"/>
      <c r="D636" s="748" t="s">
        <v>30</v>
      </c>
      <c r="E636" s="749"/>
      <c r="F636" s="749"/>
      <c r="G636" s="749"/>
      <c r="H636" s="749"/>
      <c r="I636" s="750"/>
      <c r="J636" s="32" t="s">
        <v>287</v>
      </c>
      <c r="K636" s="110" t="s">
        <v>288</v>
      </c>
      <c r="L636" s="35" t="s">
        <v>289</v>
      </c>
      <c r="M636" s="32" t="s">
        <v>287</v>
      </c>
      <c r="N636" s="110" t="s">
        <v>288</v>
      </c>
      <c r="O636" s="35" t="s">
        <v>289</v>
      </c>
      <c r="P636" s="32" t="s">
        <v>287</v>
      </c>
      <c r="Q636" s="110" t="s">
        <v>288</v>
      </c>
      <c r="R636" s="35" t="s">
        <v>289</v>
      </c>
      <c r="S636" s="32" t="s">
        <v>287</v>
      </c>
      <c r="T636" s="110" t="s">
        <v>288</v>
      </c>
      <c r="U636" s="35" t="s">
        <v>289</v>
      </c>
      <c r="V636" s="32" t="s">
        <v>287</v>
      </c>
      <c r="W636" s="110" t="s">
        <v>288</v>
      </c>
      <c r="X636" s="35" t="s">
        <v>289</v>
      </c>
      <c r="Y636" s="657" t="s">
        <v>488</v>
      </c>
      <c r="Z636" s="658"/>
      <c r="AA636" s="658"/>
      <c r="AB636" s="658"/>
      <c r="AC636" s="658"/>
      <c r="AD636" s="659"/>
      <c r="AE636" s="61"/>
    </row>
    <row r="637" spans="2:31" s="3" customFormat="1" ht="18" customHeight="1" x14ac:dyDescent="0.3">
      <c r="B637" s="60"/>
      <c r="C637" s="741"/>
      <c r="D637" s="728" t="str" cm="1">
        <f t="array" ref="D637">IFERROR(IF(INDEX(BaseSafra!E:E,MATCH(Safra!F$634,BaseSafra!E:E, 0)+ROW(A1))&lt;&gt;"",IF(INDEX(BaseSafra!E:E,MATCH(Safra!F$634,BaseSafra!E:E, 0)+ROW(A1))&lt;&gt;Safra!F$634,INDEX(BaseSafra!E:E,MATCH(Safra!F$634, BaseSafra!E:E, 0)+ROW(A1)),""),""),"")</f>
        <v>Área Plantada (ha)</v>
      </c>
      <c r="E637" s="751"/>
      <c r="F637" s="751"/>
      <c r="G637" s="751"/>
      <c r="H637" s="751"/>
      <c r="I637" s="752"/>
      <c r="J637" s="220">
        <f t="shared" ref="J637:X637" si="169">SUM(J638:J639)</f>
        <v>0</v>
      </c>
      <c r="K637" s="220">
        <f t="shared" si="169"/>
        <v>0</v>
      </c>
      <c r="L637" s="220">
        <f t="shared" si="169"/>
        <v>0</v>
      </c>
      <c r="M637" s="220">
        <f t="shared" si="169"/>
        <v>0</v>
      </c>
      <c r="N637" s="220">
        <f t="shared" si="169"/>
        <v>0</v>
      </c>
      <c r="O637" s="220">
        <f t="shared" si="169"/>
        <v>0</v>
      </c>
      <c r="P637" s="220">
        <f t="shared" si="169"/>
        <v>0</v>
      </c>
      <c r="Q637" s="220">
        <f t="shared" si="169"/>
        <v>0</v>
      </c>
      <c r="R637" s="220">
        <f t="shared" si="169"/>
        <v>0</v>
      </c>
      <c r="S637" s="220">
        <f t="shared" si="169"/>
        <v>0</v>
      </c>
      <c r="T637" s="220">
        <f t="shared" si="169"/>
        <v>0</v>
      </c>
      <c r="U637" s="220">
        <f t="shared" si="169"/>
        <v>0</v>
      </c>
      <c r="V637" s="220">
        <f t="shared" si="169"/>
        <v>0</v>
      </c>
      <c r="W637" s="220">
        <f t="shared" si="169"/>
        <v>0</v>
      </c>
      <c r="X637" s="220">
        <f t="shared" si="169"/>
        <v>0</v>
      </c>
      <c r="Y637" s="657"/>
      <c r="Z637" s="658"/>
      <c r="AA637" s="658"/>
      <c r="AB637" s="658"/>
      <c r="AC637" s="658"/>
      <c r="AD637" s="659"/>
      <c r="AE637" s="61"/>
    </row>
    <row r="638" spans="2:31" s="3" customFormat="1" ht="18" customHeight="1" x14ac:dyDescent="0.3">
      <c r="B638" s="60"/>
      <c r="C638" s="741"/>
      <c r="D638" s="728" t="str" cm="1">
        <f t="array" ref="D638">IFERROR(IF(INDEX(BaseSafra!E:E,MATCH(Safra!F$634,BaseSafra!E:E, 0)+ROW(A2))&lt;&gt;"",IF(INDEX(BaseSafra!E:E,MATCH(Safra!F$634,BaseSafra!E:E, 0)+ROW(A2))&lt;&gt;Safra!F$634,INDEX(BaseSafra!E:E,MATCH(Safra!F$634, BaseSafra!E:E, 0)+ROW(A2)),""),""),"")</f>
        <v>Própria (ha)</v>
      </c>
      <c r="E638" s="751"/>
      <c r="F638" s="751"/>
      <c r="G638" s="751"/>
      <c r="H638" s="751"/>
      <c r="I638" s="752"/>
      <c r="J638" s="229"/>
      <c r="K638" s="229"/>
      <c r="L638" s="229"/>
      <c r="M638" s="229"/>
      <c r="N638" s="229"/>
      <c r="O638" s="229"/>
      <c r="P638" s="229"/>
      <c r="Q638" s="229"/>
      <c r="R638" s="229"/>
      <c r="S638" s="229"/>
      <c r="T638" s="229"/>
      <c r="U638" s="229"/>
      <c r="V638" s="229"/>
      <c r="W638" s="229"/>
      <c r="X638" s="229"/>
      <c r="Y638" s="657"/>
      <c r="Z638" s="658"/>
      <c r="AA638" s="658"/>
      <c r="AB638" s="658"/>
      <c r="AC638" s="658"/>
      <c r="AD638" s="659"/>
      <c r="AE638" s="61"/>
    </row>
    <row r="639" spans="2:31" s="3" customFormat="1" ht="18" customHeight="1" x14ac:dyDescent="0.3">
      <c r="B639" s="60"/>
      <c r="C639" s="741"/>
      <c r="D639" s="728" t="str" cm="1">
        <f t="array" ref="D639">IFERROR(IF(INDEX(BaseSafra!E:E,MATCH(Safra!F$634,BaseSafra!E:E, 0)+ROW(A3))&lt;&gt;"",IF(INDEX(BaseSafra!E:E,MATCH(Safra!F$634,BaseSafra!E:E, 0)+ROW(A3))&lt;&gt;Safra!F$634,INDEX(BaseSafra!E:E,MATCH(Safra!F$634, BaseSafra!E:E, 0)+ROW(A3)),""),""),"")</f>
        <v>Arrendada (ha)</v>
      </c>
      <c r="E639" s="751"/>
      <c r="F639" s="751"/>
      <c r="G639" s="751"/>
      <c r="H639" s="751"/>
      <c r="I639" s="752"/>
      <c r="J639" s="229"/>
      <c r="K639" s="229"/>
      <c r="L639" s="229"/>
      <c r="M639" s="229"/>
      <c r="N639" s="229"/>
      <c r="O639" s="229"/>
      <c r="P639" s="229"/>
      <c r="Q639" s="229"/>
      <c r="R639" s="229"/>
      <c r="S639" s="229"/>
      <c r="T639" s="229"/>
      <c r="U639" s="229"/>
      <c r="V639" s="229"/>
      <c r="W639" s="229"/>
      <c r="X639" s="229"/>
      <c r="Y639" s="657"/>
      <c r="Z639" s="658"/>
      <c r="AA639" s="658"/>
      <c r="AB639" s="658"/>
      <c r="AC639" s="658"/>
      <c r="AD639" s="659"/>
      <c r="AE639" s="61"/>
    </row>
    <row r="640" spans="2:31" s="3" customFormat="1" ht="18" customHeight="1" x14ac:dyDescent="0.3">
      <c r="B640" s="60"/>
      <c r="C640" s="741"/>
      <c r="D640" s="728" t="str" cm="1">
        <f t="array" ref="D640">IFERROR(IF(INDEX(BaseSafra!E:E,MATCH(Safra!F$634,BaseSafra!E:E, 0)+ROW(A4))&lt;&gt;"",IF(INDEX(BaseSafra!E:E,MATCH(Safra!F$634,BaseSafra!E:E, 0)+ROW(A4))&lt;&gt;Safra!F$634,INDEX(BaseSafra!E:E,MATCH(Safra!F$634, BaseSafra!E:E, 0)+ROW(A4)),""),""),"")</f>
        <v>Rendimento (sc/ha)</v>
      </c>
      <c r="E640" s="751"/>
      <c r="F640" s="751"/>
      <c r="G640" s="751"/>
      <c r="H640" s="751"/>
      <c r="I640" s="752"/>
      <c r="J640" s="229"/>
      <c r="K640" s="229"/>
      <c r="L640" s="229"/>
      <c r="M640" s="229"/>
      <c r="N640" s="229"/>
      <c r="O640" s="229"/>
      <c r="P640" s="229"/>
      <c r="Q640" s="229"/>
      <c r="R640" s="229"/>
      <c r="S640" s="229"/>
      <c r="T640" s="229"/>
      <c r="U640" s="229"/>
      <c r="V640" s="229"/>
      <c r="W640" s="229"/>
      <c r="X640" s="229"/>
      <c r="Y640" s="657"/>
      <c r="Z640" s="658"/>
      <c r="AA640" s="658"/>
      <c r="AB640" s="658"/>
      <c r="AC640" s="658"/>
      <c r="AD640" s="659"/>
      <c r="AE640" s="61"/>
    </row>
    <row r="641" spans="2:31" s="3" customFormat="1" ht="18" customHeight="1" x14ac:dyDescent="0.3">
      <c r="B641" s="60"/>
      <c r="C641" s="741"/>
      <c r="D641" s="728" t="str" cm="1">
        <f t="array" ref="D641">IFERROR(IF(INDEX(BaseSafra!E:E,MATCH(Safra!F$634,BaseSafra!E:E, 0)+ROW(A5))&lt;&gt;"",IF(INDEX(BaseSafra!E:E,MATCH(Safra!F$634,BaseSafra!E:E, 0)+ROW(A5))&lt;&gt;Safra!F$634,INDEX(BaseSafra!E:E,MATCH(Safra!F$634, BaseSafra!E:E, 0)+ROW(A5)),""),""),"")</f>
        <v>Produção (sc)</v>
      </c>
      <c r="E641" s="751"/>
      <c r="F641" s="751"/>
      <c r="G641" s="751"/>
      <c r="H641" s="751"/>
      <c r="I641" s="752"/>
      <c r="J641" s="229">
        <f t="shared" ref="J641:X641" si="170">J640*J637</f>
        <v>0</v>
      </c>
      <c r="K641" s="229">
        <f t="shared" si="170"/>
        <v>0</v>
      </c>
      <c r="L641" s="229">
        <f t="shared" si="170"/>
        <v>0</v>
      </c>
      <c r="M641" s="229">
        <f t="shared" si="170"/>
        <v>0</v>
      </c>
      <c r="N641" s="229">
        <f t="shared" si="170"/>
        <v>0</v>
      </c>
      <c r="O641" s="229">
        <f t="shared" si="170"/>
        <v>0</v>
      </c>
      <c r="P641" s="229">
        <f t="shared" si="170"/>
        <v>0</v>
      </c>
      <c r="Q641" s="229">
        <f t="shared" si="170"/>
        <v>0</v>
      </c>
      <c r="R641" s="229">
        <f t="shared" si="170"/>
        <v>0</v>
      </c>
      <c r="S641" s="229">
        <f t="shared" si="170"/>
        <v>0</v>
      </c>
      <c r="T641" s="229">
        <f t="shared" si="170"/>
        <v>0</v>
      </c>
      <c r="U641" s="229">
        <f t="shared" si="170"/>
        <v>0</v>
      </c>
      <c r="V641" s="229">
        <f t="shared" si="170"/>
        <v>0</v>
      </c>
      <c r="W641" s="229">
        <f t="shared" si="170"/>
        <v>0</v>
      </c>
      <c r="X641" s="229">
        <f t="shared" si="170"/>
        <v>0</v>
      </c>
      <c r="Y641" s="657"/>
      <c r="Z641" s="658"/>
      <c r="AA641" s="658"/>
      <c r="AB641" s="658"/>
      <c r="AC641" s="658"/>
      <c r="AD641" s="659"/>
      <c r="AE641" s="61"/>
    </row>
    <row r="642" spans="2:31" s="3" customFormat="1" ht="18" customHeight="1" x14ac:dyDescent="0.3">
      <c r="B642" s="60"/>
      <c r="C642" s="741"/>
      <c r="D642" s="728" t="str" cm="1">
        <f t="array" ref="D642">IFERROR(IF(INDEX(BaseSafra!E:E,MATCH(Safra!F$634,BaseSafra!E:E, 0)+ROW(A6))&lt;&gt;"",IF(INDEX(BaseSafra!E:E,MATCH(Safra!F$634,BaseSafra!E:E, 0)+ROW(A6))&lt;&gt;Safra!F$634,INDEX(BaseSafra!E:E,MATCH(Safra!F$634, BaseSafra!E:E, 0)+ROW(A6)),""),""),"")</f>
        <v>Preço médio (R$/sc)</v>
      </c>
      <c r="E642" s="751"/>
      <c r="F642" s="751"/>
      <c r="G642" s="751"/>
      <c r="H642" s="751"/>
      <c r="I642" s="752"/>
      <c r="J642" s="229"/>
      <c r="K642" s="229"/>
      <c r="L642" s="229"/>
      <c r="M642" s="231"/>
      <c r="N642" s="231"/>
      <c r="O642" s="231"/>
      <c r="P642" s="231"/>
      <c r="Q642" s="231"/>
      <c r="R642" s="231"/>
      <c r="S642" s="231"/>
      <c r="T642" s="231"/>
      <c r="U642" s="231"/>
      <c r="V642" s="231"/>
      <c r="W642" s="231"/>
      <c r="X642" s="231"/>
      <c r="Y642" s="657"/>
      <c r="Z642" s="658"/>
      <c r="AA642" s="658"/>
      <c r="AB642" s="658"/>
      <c r="AC642" s="658"/>
      <c r="AD642" s="659"/>
      <c r="AE642" s="61"/>
    </row>
    <row r="643" spans="2:31" s="3" customFormat="1" ht="18" customHeight="1" x14ac:dyDescent="0.3">
      <c r="B643" s="60"/>
      <c r="C643" s="741"/>
      <c r="D643" s="728" t="str" cm="1">
        <f t="array" ref="D643">IFERROR(IF(INDEX(BaseSafra!E:E,MATCH(Safra!F$634,BaseSafra!E:E, 0)+ROW(A7))&lt;&gt;"",IF(INDEX(BaseSafra!E:E,MATCH(Safra!F$634,BaseSafra!E:E, 0)+ROW(A7))&lt;&gt;Safra!F$634,INDEX(BaseSafra!E:E,MATCH(Safra!F$634, BaseSafra!E:E, 0)+ROW(A7)),""),""),"")</f>
        <v>Custo Médio de Produção (R$/sc)</v>
      </c>
      <c r="E643" s="751"/>
      <c r="F643" s="751"/>
      <c r="G643" s="751"/>
      <c r="H643" s="751"/>
      <c r="I643" s="752"/>
      <c r="J643" s="229"/>
      <c r="K643" s="229"/>
      <c r="L643" s="229"/>
      <c r="M643" s="231"/>
      <c r="N643" s="231"/>
      <c r="O643" s="231"/>
      <c r="P643" s="231"/>
      <c r="Q643" s="231"/>
      <c r="R643" s="231"/>
      <c r="S643" s="231"/>
      <c r="T643" s="231"/>
      <c r="U643" s="231"/>
      <c r="V643" s="231"/>
      <c r="W643" s="231"/>
      <c r="X643" s="231"/>
      <c r="Y643" s="657"/>
      <c r="Z643" s="658"/>
      <c r="AA643" s="658"/>
      <c r="AB643" s="658"/>
      <c r="AC643" s="658"/>
      <c r="AD643" s="659"/>
      <c r="AE643" s="61"/>
    </row>
    <row r="644" spans="2:31" s="3" customFormat="1" ht="18" customHeight="1" x14ac:dyDescent="0.3">
      <c r="B644" s="60"/>
      <c r="C644" s="741"/>
      <c r="D644" s="728" t="str" cm="1">
        <f t="array" ref="D644">IFERROR(IF(INDEX(BaseSafra!E:E,MATCH(Safra!F$634,BaseSafra!E:E, 0)+ROW(A8))&lt;&gt;"",IF(INDEX(BaseSafra!E:E,MATCH(Safra!F$634,BaseSafra!E:E, 0)+ROW(A8))&lt;&gt;Safra!F$634,INDEX(BaseSafra!E:E,MATCH(Safra!F$634, BaseSafra!E:E, 0)+ROW(A8)),""),""),"")</f>
        <v>Receita Total (R$)</v>
      </c>
      <c r="E644" s="751"/>
      <c r="F644" s="751"/>
      <c r="G644" s="751"/>
      <c r="H644" s="751"/>
      <c r="I644" s="752"/>
      <c r="J644" s="239">
        <f t="shared" ref="J644:X644" si="171">J641*J642</f>
        <v>0</v>
      </c>
      <c r="K644" s="239">
        <f t="shared" si="171"/>
        <v>0</v>
      </c>
      <c r="L644" s="239">
        <f t="shared" si="171"/>
        <v>0</v>
      </c>
      <c r="M644" s="239">
        <f t="shared" si="171"/>
        <v>0</v>
      </c>
      <c r="N644" s="239">
        <f t="shared" si="171"/>
        <v>0</v>
      </c>
      <c r="O644" s="239">
        <f t="shared" si="171"/>
        <v>0</v>
      </c>
      <c r="P644" s="239">
        <f t="shared" si="171"/>
        <v>0</v>
      </c>
      <c r="Q644" s="239">
        <f t="shared" si="171"/>
        <v>0</v>
      </c>
      <c r="R644" s="239">
        <f t="shared" si="171"/>
        <v>0</v>
      </c>
      <c r="S644" s="239">
        <f t="shared" si="171"/>
        <v>0</v>
      </c>
      <c r="T644" s="239">
        <f t="shared" si="171"/>
        <v>0</v>
      </c>
      <c r="U644" s="239">
        <f t="shared" si="171"/>
        <v>0</v>
      </c>
      <c r="V644" s="239">
        <f t="shared" si="171"/>
        <v>0</v>
      </c>
      <c r="W644" s="239">
        <f t="shared" si="171"/>
        <v>0</v>
      </c>
      <c r="X644" s="239">
        <f t="shared" si="171"/>
        <v>0</v>
      </c>
      <c r="Y644" s="657"/>
      <c r="Z644" s="658"/>
      <c r="AA644" s="658"/>
      <c r="AB644" s="658"/>
      <c r="AC644" s="658"/>
      <c r="AD644" s="659"/>
      <c r="AE644" s="61"/>
    </row>
    <row r="645" spans="2:31" s="3" customFormat="1" ht="18" customHeight="1" x14ac:dyDescent="0.3">
      <c r="B645" s="60"/>
      <c r="C645" s="741"/>
      <c r="D645" s="728" t="str" cm="1">
        <f t="array" ref="D645">IFERROR(IF(INDEX(BaseSafra!E:E,MATCH(Safra!F$634,BaseSafra!E:E, 0)+ROW(A9))&lt;&gt;"",IF(INDEX(BaseSafra!E:E,MATCH(Safra!F$634,BaseSafra!E:E, 0)+ROW(A9))&lt;&gt;Safra!F$634,INDEX(BaseSafra!E:E,MATCH(Safra!F$634, BaseSafra!E:E, 0)+ROW(A9)),""),""),"")</f>
        <v>Custo Total de Produção (R$)</v>
      </c>
      <c r="E645" s="751"/>
      <c r="F645" s="751"/>
      <c r="G645" s="751"/>
      <c r="H645" s="751"/>
      <c r="I645" s="752"/>
      <c r="J645" s="239">
        <f t="shared" ref="J645:X645" si="172">J643*J637</f>
        <v>0</v>
      </c>
      <c r="K645" s="239">
        <f t="shared" si="172"/>
        <v>0</v>
      </c>
      <c r="L645" s="239">
        <f t="shared" si="172"/>
        <v>0</v>
      </c>
      <c r="M645" s="239">
        <f t="shared" si="172"/>
        <v>0</v>
      </c>
      <c r="N645" s="239">
        <f t="shared" si="172"/>
        <v>0</v>
      </c>
      <c r="O645" s="239">
        <f t="shared" si="172"/>
        <v>0</v>
      </c>
      <c r="P645" s="239">
        <f t="shared" si="172"/>
        <v>0</v>
      </c>
      <c r="Q645" s="239">
        <f t="shared" si="172"/>
        <v>0</v>
      </c>
      <c r="R645" s="239">
        <f t="shared" si="172"/>
        <v>0</v>
      </c>
      <c r="S645" s="239">
        <f t="shared" si="172"/>
        <v>0</v>
      </c>
      <c r="T645" s="239">
        <f t="shared" si="172"/>
        <v>0</v>
      </c>
      <c r="U645" s="239">
        <f t="shared" si="172"/>
        <v>0</v>
      </c>
      <c r="V645" s="239">
        <f t="shared" si="172"/>
        <v>0</v>
      </c>
      <c r="W645" s="239">
        <f t="shared" si="172"/>
        <v>0</v>
      </c>
      <c r="X645" s="239">
        <f t="shared" si="172"/>
        <v>0</v>
      </c>
      <c r="Y645" s="657"/>
      <c r="Z645" s="658"/>
      <c r="AA645" s="658"/>
      <c r="AB645" s="658"/>
      <c r="AC645" s="658"/>
      <c r="AD645" s="659"/>
      <c r="AE645" s="61"/>
    </row>
    <row r="646" spans="2:31" s="3" customFormat="1" ht="18" customHeight="1" x14ac:dyDescent="0.3">
      <c r="B646" s="60"/>
      <c r="C646" s="741"/>
      <c r="D646" s="728" t="str" cm="1">
        <f t="array" ref="D646">IFERROR(IF(INDEX(BaseSafra!E:E,MATCH(Safra!F$634,BaseSafra!E:E, 0)+ROW(A10))&lt;&gt;"",IF(INDEX(BaseSafra!E:E,MATCH(Safra!F$634,BaseSafra!E:E, 0)+ROW(A10))&lt;&gt;Safra!F$634,INDEX(BaseSafra!E:E,MATCH(Safra!F$634, BaseSafra!E:E, 0)+ROW(A10)),""),""),"")</f>
        <v>RESULTADO BRUTO (R$)</v>
      </c>
      <c r="E646" s="751"/>
      <c r="F646" s="751"/>
      <c r="G646" s="751"/>
      <c r="H646" s="751"/>
      <c r="I646" s="752"/>
      <c r="J646" s="239">
        <f t="shared" ref="J646:X646" si="173">J644-J645</f>
        <v>0</v>
      </c>
      <c r="K646" s="239">
        <f t="shared" si="173"/>
        <v>0</v>
      </c>
      <c r="L646" s="239">
        <f t="shared" si="173"/>
        <v>0</v>
      </c>
      <c r="M646" s="239">
        <f t="shared" si="173"/>
        <v>0</v>
      </c>
      <c r="N646" s="239">
        <f t="shared" si="173"/>
        <v>0</v>
      </c>
      <c r="O646" s="239">
        <f t="shared" si="173"/>
        <v>0</v>
      </c>
      <c r="P646" s="239">
        <f t="shared" si="173"/>
        <v>0</v>
      </c>
      <c r="Q646" s="239">
        <f t="shared" si="173"/>
        <v>0</v>
      </c>
      <c r="R646" s="239">
        <f t="shared" si="173"/>
        <v>0</v>
      </c>
      <c r="S646" s="239">
        <f t="shared" si="173"/>
        <v>0</v>
      </c>
      <c r="T646" s="239">
        <f t="shared" si="173"/>
        <v>0</v>
      </c>
      <c r="U646" s="239">
        <f t="shared" si="173"/>
        <v>0</v>
      </c>
      <c r="V646" s="239">
        <f t="shared" si="173"/>
        <v>0</v>
      </c>
      <c r="W646" s="239">
        <f t="shared" si="173"/>
        <v>0</v>
      </c>
      <c r="X646" s="239">
        <f t="shared" si="173"/>
        <v>0</v>
      </c>
      <c r="Y646" s="657"/>
      <c r="Z646" s="658"/>
      <c r="AA646" s="658"/>
      <c r="AB646" s="658"/>
      <c r="AC646" s="658"/>
      <c r="AD646" s="659"/>
      <c r="AE646" s="61"/>
    </row>
    <row r="647" spans="2:31" s="3" customFormat="1" ht="18" customHeight="1" x14ac:dyDescent="0.3">
      <c r="B647" s="60"/>
      <c r="C647" s="741"/>
      <c r="D647" s="728" t="str" cm="1">
        <f t="array" ref="D647">IFERROR(IF(INDEX(BaseSafra!E:E,MATCH(Safra!F$634,BaseSafra!E:E, 0)+ROW(A11))&lt;&gt;"",IF(INDEX(BaseSafra!E:E,MATCH(Safra!F$634,BaseSafra!E:E, 0)+ROW(A11))&lt;&gt;Safra!F$634,INDEX(BaseSafra!E:E,MATCH(Safra!F$634, BaseSafra!E:E, 0)+ROW(A11)),""),""),"")</f>
        <v>MARGEM BRUTA (%)</v>
      </c>
      <c r="E647" s="751"/>
      <c r="F647" s="751"/>
      <c r="G647" s="751"/>
      <c r="H647" s="751"/>
      <c r="I647" s="752"/>
      <c r="J647" s="239">
        <f t="shared" ref="J647:X647" si="174">IFERROR(J646/J644,0)</f>
        <v>0</v>
      </c>
      <c r="K647" s="239">
        <f t="shared" si="174"/>
        <v>0</v>
      </c>
      <c r="L647" s="239">
        <f t="shared" si="174"/>
        <v>0</v>
      </c>
      <c r="M647" s="239">
        <f t="shared" si="174"/>
        <v>0</v>
      </c>
      <c r="N647" s="239">
        <f t="shared" si="174"/>
        <v>0</v>
      </c>
      <c r="O647" s="239">
        <f t="shared" si="174"/>
        <v>0</v>
      </c>
      <c r="P647" s="239">
        <f t="shared" si="174"/>
        <v>0</v>
      </c>
      <c r="Q647" s="239">
        <f t="shared" si="174"/>
        <v>0</v>
      </c>
      <c r="R647" s="239">
        <f t="shared" si="174"/>
        <v>0</v>
      </c>
      <c r="S647" s="239">
        <f t="shared" si="174"/>
        <v>0</v>
      </c>
      <c r="T647" s="239">
        <f t="shared" si="174"/>
        <v>0</v>
      </c>
      <c r="U647" s="239">
        <f t="shared" si="174"/>
        <v>0</v>
      </c>
      <c r="V647" s="239">
        <f t="shared" si="174"/>
        <v>0</v>
      </c>
      <c r="W647" s="239">
        <f t="shared" si="174"/>
        <v>0</v>
      </c>
      <c r="X647" s="239">
        <f t="shared" si="174"/>
        <v>0</v>
      </c>
      <c r="Y647" s="657"/>
      <c r="Z647" s="658"/>
      <c r="AA647" s="658"/>
      <c r="AB647" s="658"/>
      <c r="AC647" s="658"/>
      <c r="AD647" s="659"/>
      <c r="AE647" s="61"/>
    </row>
    <row r="648" spans="2:31" s="3" customFormat="1" ht="18" customHeight="1" x14ac:dyDescent="0.3">
      <c r="B648" s="60"/>
      <c r="C648" s="741"/>
      <c r="D648" s="728" t="str" cm="1">
        <f t="array" ref="D648">IFERROR(IF(INDEX(BaseSafra!E:E,MATCH(Safra!F$634,BaseSafra!E:E, 0)+ROW(A12))&lt;&gt;"",IF(INDEX(BaseSafra!E:E,MATCH(Safra!F$634,BaseSafra!E:E, 0)+ROW(A12))&lt;&gt;Safra!F$634,INDEX(BaseSafra!E:E,MATCH(Safra!F$634, BaseSafra!E:E, 0)+ROW(A12)),""),""),"")</f>
        <v/>
      </c>
      <c r="E648" s="751"/>
      <c r="F648" s="751"/>
      <c r="G648" s="751"/>
      <c r="H648" s="751"/>
      <c r="I648" s="752"/>
      <c r="J648" s="229"/>
      <c r="K648" s="229"/>
      <c r="L648" s="229"/>
      <c r="M648" s="279"/>
      <c r="N648" s="279"/>
      <c r="O648" s="279"/>
      <c r="P648" s="279"/>
      <c r="Q648" s="279"/>
      <c r="R648" s="279"/>
      <c r="S648" s="279"/>
      <c r="T648" s="279"/>
      <c r="U648" s="279"/>
      <c r="V648" s="279"/>
      <c r="W648" s="279"/>
      <c r="X648" s="279"/>
      <c r="Y648" s="657"/>
      <c r="Z648" s="658"/>
      <c r="AA648" s="658"/>
      <c r="AB648" s="658"/>
      <c r="AC648" s="658"/>
      <c r="AD648" s="659"/>
      <c r="AE648" s="61"/>
    </row>
    <row r="649" spans="2:31" s="3" customFormat="1" ht="18" customHeight="1" x14ac:dyDescent="0.3">
      <c r="B649" s="60"/>
      <c r="C649" s="741"/>
      <c r="D649" s="728" t="str" cm="1">
        <f t="array" ref="D649">IFERROR(IF(INDEX(BaseSafra!E:E,MATCH(Safra!F$634,BaseSafra!E:E, 0)+ROW(A13))&lt;&gt;"",IF(INDEX(BaseSafra!E:E,MATCH(Safra!F$634,BaseSafra!E:E, 0)+ROW(A13))&lt;&gt;Safra!F$634,INDEX(BaseSafra!E:E,MATCH(Safra!F$634, BaseSafra!E:E, 0)+ROW(A13)),""),""),"")</f>
        <v/>
      </c>
      <c r="E649" s="751"/>
      <c r="F649" s="751"/>
      <c r="G649" s="751"/>
      <c r="H649" s="751"/>
      <c r="I649" s="752"/>
      <c r="J649" s="239"/>
      <c r="K649" s="239"/>
      <c r="L649" s="239"/>
      <c r="M649" s="239"/>
      <c r="N649" s="239"/>
      <c r="O649" s="239"/>
      <c r="P649" s="239"/>
      <c r="Q649" s="239"/>
      <c r="R649" s="239"/>
      <c r="S649" s="239"/>
      <c r="T649" s="239"/>
      <c r="U649" s="239"/>
      <c r="V649" s="239"/>
      <c r="W649" s="239"/>
      <c r="X649" s="239"/>
      <c r="Y649" s="657"/>
      <c r="Z649" s="658"/>
      <c r="AA649" s="658"/>
      <c r="AB649" s="658"/>
      <c r="AC649" s="658"/>
      <c r="AD649" s="659"/>
      <c r="AE649" s="61"/>
    </row>
    <row r="650" spans="2:31" s="3" customFormat="1" ht="18" customHeight="1" x14ac:dyDescent="0.3">
      <c r="B650" s="60"/>
      <c r="C650" s="741"/>
      <c r="D650" s="728" t="str" cm="1">
        <f t="array" ref="D650">IFERROR(IF(INDEX(BaseSafra!E:E,MATCH(Safra!F$634,BaseSafra!E:E, 0)+ROW(A14))&lt;&gt;"",IF(INDEX(BaseSafra!E:E,MATCH(Safra!F$634,BaseSafra!E:E, 0)+ROW(A14))&lt;&gt;Safra!F$634,INDEX(BaseSafra!E:E,MATCH(Safra!F$634, BaseSafra!E:E, 0)+ROW(A14)),""),""),"")</f>
        <v/>
      </c>
      <c r="E650" s="751"/>
      <c r="F650" s="751"/>
      <c r="G650" s="751"/>
      <c r="H650" s="751"/>
      <c r="I650" s="752"/>
      <c r="J650" s="239"/>
      <c r="K650" s="239"/>
      <c r="L650" s="239"/>
      <c r="M650" s="239"/>
      <c r="N650" s="239"/>
      <c r="O650" s="239"/>
      <c r="P650" s="239"/>
      <c r="Q650" s="239"/>
      <c r="R650" s="239"/>
      <c r="S650" s="239"/>
      <c r="T650" s="239"/>
      <c r="U650" s="239"/>
      <c r="V650" s="239"/>
      <c r="W650" s="239"/>
      <c r="X650" s="239"/>
      <c r="Y650" s="657"/>
      <c r="Z650" s="658"/>
      <c r="AA650" s="658"/>
      <c r="AB650" s="658"/>
      <c r="AC650" s="658"/>
      <c r="AD650" s="659"/>
      <c r="AE650" s="61"/>
    </row>
    <row r="651" spans="2:31" s="3" customFormat="1" ht="18" customHeight="1" x14ac:dyDescent="0.3">
      <c r="B651" s="60"/>
      <c r="C651" s="741"/>
      <c r="D651" s="728" t="str" cm="1">
        <f t="array" ref="D651">IFERROR(IF(INDEX(BaseSafra!E:E,MATCH(Safra!F$634,BaseSafra!E:E, 0)+ROW(A15))&lt;&gt;"",IF(INDEX(BaseSafra!E:E,MATCH(Safra!F$634,BaseSafra!E:E, 0)+ROW(A15))&lt;&gt;Safra!F$634,INDEX(BaseSafra!E:E,MATCH(Safra!F$634, BaseSafra!E:E, 0)+ROW(A15)),""),""),"")</f>
        <v/>
      </c>
      <c r="E651" s="751"/>
      <c r="F651" s="751"/>
      <c r="G651" s="751"/>
      <c r="H651" s="751"/>
      <c r="I651" s="752"/>
      <c r="J651" s="239"/>
      <c r="K651" s="239"/>
      <c r="L651" s="239"/>
      <c r="M651" s="239"/>
      <c r="N651" s="239"/>
      <c r="O651" s="239"/>
      <c r="P651" s="239"/>
      <c r="Q651" s="239"/>
      <c r="R651" s="239"/>
      <c r="S651" s="239"/>
      <c r="T651" s="239"/>
      <c r="U651" s="239"/>
      <c r="V651" s="239"/>
      <c r="W651" s="239"/>
      <c r="X651" s="239"/>
      <c r="Y651" s="657"/>
      <c r="Z651" s="658"/>
      <c r="AA651" s="658"/>
      <c r="AB651" s="658"/>
      <c r="AC651" s="658"/>
      <c r="AD651" s="659"/>
      <c r="AE651" s="61"/>
    </row>
    <row r="652" spans="2:31" s="3" customFormat="1" ht="18" customHeight="1" x14ac:dyDescent="0.3">
      <c r="B652" s="60"/>
      <c r="C652" s="741"/>
      <c r="D652" s="728" t="str" cm="1">
        <f t="array" ref="D652">IFERROR(IF(INDEX(BaseSafra!E:E,MATCH(Safra!F$634,BaseSafra!E:E, 0)+ROW(A16))&lt;&gt;"",IF(INDEX(BaseSafra!E:E,MATCH(Safra!F$634,BaseSafra!E:E, 0)+ROW(A16))&lt;&gt;Safra!F$634,INDEX(BaseSafra!E:E,MATCH(Safra!F$634, BaseSafra!E:E, 0)+ROW(A16)),""),""),"")</f>
        <v/>
      </c>
      <c r="E652" s="751"/>
      <c r="F652" s="751"/>
      <c r="G652" s="751"/>
      <c r="H652" s="751"/>
      <c r="I652" s="752"/>
      <c r="J652" s="239"/>
      <c r="K652" s="239"/>
      <c r="L652" s="239"/>
      <c r="M652" s="239"/>
      <c r="N652" s="239"/>
      <c r="O652" s="239"/>
      <c r="P652" s="239"/>
      <c r="Q652" s="239"/>
      <c r="R652" s="239"/>
      <c r="S652" s="239"/>
      <c r="T652" s="239"/>
      <c r="U652" s="239"/>
      <c r="V652" s="239"/>
      <c r="W652" s="239"/>
      <c r="X652" s="239"/>
      <c r="Y652" s="657"/>
      <c r="Z652" s="658"/>
      <c r="AA652" s="658"/>
      <c r="AB652" s="658"/>
      <c r="AC652" s="658"/>
      <c r="AD652" s="659"/>
      <c r="AE652" s="61"/>
    </row>
    <row r="653" spans="2:31" s="3" customFormat="1" ht="18" customHeight="1" x14ac:dyDescent="0.3">
      <c r="B653" s="60"/>
      <c r="C653" s="741"/>
      <c r="D653" s="728" t="str" cm="1">
        <f t="array" ref="D653">IFERROR(IF(INDEX(BaseSafra!E:E,MATCH(Safra!F$634,BaseSafra!E:E, 0)+ROW(A17))&lt;&gt;"",IF(INDEX(BaseSafra!E:E,MATCH(Safra!F$634,BaseSafra!E:E, 0)+ROW(A17))&lt;&gt;Safra!F$634,INDEX(BaseSafra!E:E,MATCH(Safra!F$634, BaseSafra!E:E, 0)+ROW(A17)),""),""),"")</f>
        <v/>
      </c>
      <c r="E653" s="751"/>
      <c r="F653" s="751"/>
      <c r="G653" s="751"/>
      <c r="H653" s="751"/>
      <c r="I653" s="752"/>
      <c r="J653" s="229"/>
      <c r="K653" s="229"/>
      <c r="L653" s="229"/>
      <c r="M653" s="280"/>
      <c r="N653" s="280"/>
      <c r="O653" s="280"/>
      <c r="P653" s="280"/>
      <c r="Q653" s="280"/>
      <c r="R653" s="280"/>
      <c r="S653" s="280"/>
      <c r="T653" s="280"/>
      <c r="U653" s="280"/>
      <c r="V653" s="280"/>
      <c r="W653" s="280"/>
      <c r="X653" s="280"/>
      <c r="Y653" s="657"/>
      <c r="Z653" s="658"/>
      <c r="AA653" s="658"/>
      <c r="AB653" s="658"/>
      <c r="AC653" s="658"/>
      <c r="AD653" s="659"/>
      <c r="AE653" s="61"/>
    </row>
    <row r="654" spans="2:31" s="3" customFormat="1" ht="18" customHeight="1" x14ac:dyDescent="0.3">
      <c r="B654" s="60"/>
      <c r="C654" s="741"/>
      <c r="D654" s="728" t="str" cm="1">
        <f t="array" ref="D654">IFERROR(IF(INDEX(BaseSafra!E:E,MATCH(Safra!F$634,BaseSafra!E:E, 0)+ROW(A18))&lt;&gt;"",IF(INDEX(BaseSafra!E:E,MATCH(Safra!F$634,BaseSafra!E:E, 0)+ROW(A18))&lt;&gt;Safra!F$634,INDEX(BaseSafra!E:E,MATCH(Safra!F$634, BaseSafra!E:E, 0)+ROW(A18)),""),""),"")</f>
        <v/>
      </c>
      <c r="E654" s="751"/>
      <c r="F654" s="751"/>
      <c r="G654" s="751"/>
      <c r="H654" s="751"/>
      <c r="I654" s="752"/>
      <c r="J654" s="229"/>
      <c r="K654" s="229"/>
      <c r="L654" s="229"/>
      <c r="M654" s="280"/>
      <c r="N654" s="280"/>
      <c r="O654" s="280"/>
      <c r="P654" s="280"/>
      <c r="Q654" s="280"/>
      <c r="R654" s="280"/>
      <c r="S654" s="280"/>
      <c r="T654" s="280"/>
      <c r="U654" s="280"/>
      <c r="V654" s="280"/>
      <c r="W654" s="280"/>
      <c r="X654" s="280"/>
      <c r="Y654" s="657"/>
      <c r="Z654" s="658"/>
      <c r="AA654" s="658"/>
      <c r="AB654" s="658"/>
      <c r="AC654" s="658"/>
      <c r="AD654" s="659"/>
      <c r="AE654" s="61"/>
    </row>
    <row r="655" spans="2:31" s="3" customFormat="1" ht="18" customHeight="1" x14ac:dyDescent="0.3">
      <c r="B655" s="60"/>
      <c r="C655" s="741"/>
      <c r="D655" s="728" t="str" cm="1">
        <f t="array" ref="D655">IFERROR(IF(INDEX(BaseSafra!E:E,MATCH(Safra!F$634,BaseSafra!E:E, 0)+ROW(A19))&lt;&gt;"",IF(INDEX(BaseSafra!E:E,MATCH(Safra!F$634,BaseSafra!E:E, 0)+ROW(A19))&lt;&gt;Safra!F$634,INDEX(BaseSafra!E:E,MATCH(Safra!F$634, BaseSafra!E:E, 0)+ROW(A19)),""),""),"")</f>
        <v/>
      </c>
      <c r="E655" s="751"/>
      <c r="F655" s="751"/>
      <c r="G655" s="751"/>
      <c r="H655" s="751"/>
      <c r="I655" s="752"/>
      <c r="J655" s="229"/>
      <c r="K655" s="229"/>
      <c r="L655" s="229"/>
      <c r="M655" s="280"/>
      <c r="N655" s="280"/>
      <c r="O655" s="280"/>
      <c r="P655" s="280"/>
      <c r="Q655" s="280"/>
      <c r="R655" s="280"/>
      <c r="S655" s="280"/>
      <c r="T655" s="280"/>
      <c r="U655" s="280"/>
      <c r="V655" s="280"/>
      <c r="W655" s="280"/>
      <c r="X655" s="280"/>
      <c r="Y655" s="657"/>
      <c r="Z655" s="658"/>
      <c r="AA655" s="658"/>
      <c r="AB655" s="658"/>
      <c r="AC655" s="658"/>
      <c r="AD655" s="659"/>
      <c r="AE655" s="61"/>
    </row>
    <row r="656" spans="2:31" s="3" customFormat="1" ht="18" customHeight="1" x14ac:dyDescent="0.3">
      <c r="B656" s="60"/>
      <c r="C656" s="741"/>
      <c r="D656" s="728" t="str" cm="1">
        <f t="array" ref="D656">IFERROR(IF(INDEX(BaseSafra!E:E,MATCH(Safra!F$634,BaseSafra!E:E, 0)+ROW(A20))&lt;&gt;"",IF(INDEX(BaseSafra!E:E,MATCH(Safra!F$634,BaseSafra!E:E, 0)+ROW(A20))&lt;&gt;Safra!F$634,INDEX(BaseSafra!E:E,MATCH(Safra!F$634, BaseSafra!E:E, 0)+ROW(A20)),""),""),"")</f>
        <v/>
      </c>
      <c r="E656" s="751"/>
      <c r="F656" s="751"/>
      <c r="G656" s="751"/>
      <c r="H656" s="751"/>
      <c r="I656" s="752"/>
      <c r="J656" s="229"/>
      <c r="K656" s="229"/>
      <c r="L656" s="229"/>
      <c r="M656" s="280"/>
      <c r="N656" s="280"/>
      <c r="O656" s="280"/>
      <c r="P656" s="280"/>
      <c r="Q656" s="280"/>
      <c r="R656" s="280"/>
      <c r="S656" s="280"/>
      <c r="T656" s="280"/>
      <c r="U656" s="280"/>
      <c r="V656" s="280"/>
      <c r="W656" s="280"/>
      <c r="X656" s="280"/>
      <c r="Y656" s="657"/>
      <c r="Z656" s="658"/>
      <c r="AA656" s="658"/>
      <c r="AB656" s="658"/>
      <c r="AC656" s="658"/>
      <c r="AD656" s="659"/>
      <c r="AE656" s="61"/>
    </row>
    <row r="657" spans="2:31" s="3" customFormat="1" ht="18" customHeight="1" x14ac:dyDescent="0.3">
      <c r="B657" s="60"/>
      <c r="C657" s="742"/>
      <c r="D657" s="728" t="str" cm="1">
        <f t="array" ref="D657">IFERROR(IF(INDEX(BaseSafra!E:E,MATCH(Safra!F$634,BaseSafra!E:E, 0)+ROW(A21))&lt;&gt;"",IF(INDEX(BaseSafra!E:E,MATCH(Safra!F$634,BaseSafra!E:E, 0)+ROW(A21))&lt;&gt;Safra!F$634,INDEX(BaseSafra!E:E,MATCH(Safra!F$634, BaseSafra!E:E, 0)+ROW(A21)),""),""),"")</f>
        <v/>
      </c>
      <c r="E657" s="751"/>
      <c r="F657" s="751"/>
      <c r="G657" s="751"/>
      <c r="H657" s="751"/>
      <c r="I657" s="752"/>
      <c r="J657" s="240"/>
      <c r="K657" s="240"/>
      <c r="L657" s="240"/>
      <c r="M657" s="281"/>
      <c r="N657" s="281"/>
      <c r="O657" s="281"/>
      <c r="P657" s="281"/>
      <c r="Q657" s="281"/>
      <c r="R657" s="281"/>
      <c r="S657" s="281"/>
      <c r="T657" s="281"/>
      <c r="U657" s="281"/>
      <c r="V657" s="281"/>
      <c r="W657" s="281"/>
      <c r="X657" s="281"/>
      <c r="Y657" s="660"/>
      <c r="Z657" s="661"/>
      <c r="AA657" s="661"/>
      <c r="AB657" s="661"/>
      <c r="AC657" s="661"/>
      <c r="AD657" s="662"/>
      <c r="AE657" s="61"/>
    </row>
    <row r="658" spans="2:31" ht="18" customHeight="1" x14ac:dyDescent="0.3">
      <c r="B658" s="22"/>
      <c r="D658" s="31"/>
      <c r="E658" s="31"/>
      <c r="F658" s="31"/>
      <c r="G658" s="31"/>
      <c r="H658" s="31"/>
      <c r="I658" s="31"/>
      <c r="J658" s="31"/>
      <c r="K658" s="31"/>
      <c r="L658" s="31"/>
      <c r="M658" s="31"/>
      <c r="N658" s="31"/>
      <c r="O658" s="31"/>
      <c r="P658" s="31"/>
      <c r="Q658" s="31"/>
      <c r="R658" s="31"/>
      <c r="S658" s="31"/>
      <c r="T658" s="31"/>
      <c r="U658" s="31"/>
      <c r="V658" s="31"/>
      <c r="W658" s="31"/>
      <c r="X658" s="31"/>
      <c r="Y658" s="31"/>
      <c r="Z658" s="31"/>
      <c r="AA658" s="31"/>
      <c r="AB658" s="31"/>
      <c r="AC658" s="31"/>
      <c r="AD658" s="31"/>
      <c r="AE658" s="21"/>
    </row>
    <row r="659" spans="2:31" s="3" customFormat="1" ht="19.8" customHeight="1" x14ac:dyDescent="0.3">
      <c r="B659" s="60"/>
      <c r="C659" s="740">
        <v>26</v>
      </c>
      <c r="D659" s="743" t="s">
        <v>48</v>
      </c>
      <c r="E659" s="664"/>
      <c r="F659" s="743" t="s">
        <v>45</v>
      </c>
      <c r="G659" s="743"/>
      <c r="H659" s="743"/>
      <c r="I659" s="277"/>
      <c r="J659" s="744" t="s">
        <v>286</v>
      </c>
      <c r="K659" s="745"/>
      <c r="L659" s="745"/>
      <c r="M659" s="745"/>
      <c r="N659" s="745"/>
      <c r="O659" s="745"/>
      <c r="P659" s="745"/>
      <c r="Q659" s="745"/>
      <c r="R659" s="745"/>
      <c r="S659" s="745"/>
      <c r="T659" s="745"/>
      <c r="U659" s="745"/>
      <c r="V659" s="745"/>
      <c r="W659" s="745"/>
      <c r="X659" s="746"/>
      <c r="Y659" s="744" t="s">
        <v>47</v>
      </c>
      <c r="Z659" s="745"/>
      <c r="AA659" s="745"/>
      <c r="AB659" s="745"/>
      <c r="AC659" s="745"/>
      <c r="AD659" s="746"/>
      <c r="AE659" s="61"/>
    </row>
    <row r="660" spans="2:31" s="3" customFormat="1" ht="19.8" customHeight="1" x14ac:dyDescent="0.3">
      <c r="B660" s="60"/>
      <c r="C660" s="741"/>
      <c r="D660" s="666"/>
      <c r="E660" s="667"/>
      <c r="F660" s="743"/>
      <c r="G660" s="743"/>
      <c r="H660" s="743"/>
      <c r="I660" s="278"/>
      <c r="J660" s="747" t="str">
        <f>IF(MONTH($D$15)&gt;=10,(YEAR($D$15)-2)&amp;"/"&amp;(YEAR($D$15)-1),(YEAR($D$15)-3)&amp;"/"&amp;(YEAR($D$15)-2))</f>
        <v>2022/2023</v>
      </c>
      <c r="K660" s="747"/>
      <c r="L660" s="747"/>
      <c r="M660" s="747" t="str">
        <f>IF(MONTH($D$15)&gt;=10,(YEAR($D$15)-1)&amp;"/"&amp;YEAR($D$15),(YEAR($D$15)-2)&amp;"/"&amp;(YEAR($D$15)-1))</f>
        <v>2023/2024</v>
      </c>
      <c r="N660" s="747"/>
      <c r="O660" s="747"/>
      <c r="P660" s="747" t="str">
        <f>IF(MONTH($D$15)&gt;=10,YEAR($D$15)&amp;"/"&amp;YEAR($D$15)+1,YEAR($D$15)-1&amp;"/"&amp;YEAR($D$15))</f>
        <v>2024/2025</v>
      </c>
      <c r="Q660" s="747"/>
      <c r="R660" s="747"/>
      <c r="S660" s="747" t="str">
        <f>IF(MONTH($D$15)&gt;=10,(YEAR($D$15)+1)&amp;"/"&amp;(YEAR($D$15)+2),YEAR($D$15)&amp;"/"&amp;(YEAR($D$15)+1))</f>
        <v>2025/2026</v>
      </c>
      <c r="T660" s="747"/>
      <c r="U660" s="747"/>
      <c r="V660" s="747" t="str">
        <f>IF(MONTH($D$15)&gt;=10,(YEAR($D$15)+2)&amp;"/"&amp;(YEAR($D$15)+3),(YEAR($D$15)+1)&amp;"/"&amp;(YEAR($D$15)+2))</f>
        <v>2026/2027</v>
      </c>
      <c r="W660" s="747"/>
      <c r="X660" s="747"/>
      <c r="Y660" s="117"/>
      <c r="Z660" s="115"/>
      <c r="AA660" s="115"/>
      <c r="AB660" s="115"/>
      <c r="AC660" s="115"/>
      <c r="AD660" s="116"/>
      <c r="AE660" s="61"/>
    </row>
    <row r="661" spans="2:31" s="3" customFormat="1" ht="18" customHeight="1" x14ac:dyDescent="0.3">
      <c r="B661" s="60"/>
      <c r="C661" s="741"/>
      <c r="D661" s="748" t="s">
        <v>30</v>
      </c>
      <c r="E661" s="749"/>
      <c r="F661" s="749"/>
      <c r="G661" s="749"/>
      <c r="H661" s="749"/>
      <c r="I661" s="750"/>
      <c r="J661" s="32" t="s">
        <v>287</v>
      </c>
      <c r="K661" s="110" t="s">
        <v>288</v>
      </c>
      <c r="L661" s="35" t="s">
        <v>289</v>
      </c>
      <c r="M661" s="32" t="s">
        <v>287</v>
      </c>
      <c r="N661" s="110" t="s">
        <v>288</v>
      </c>
      <c r="O661" s="35" t="s">
        <v>289</v>
      </c>
      <c r="P661" s="32" t="s">
        <v>287</v>
      </c>
      <c r="Q661" s="110" t="s">
        <v>288</v>
      </c>
      <c r="R661" s="35" t="s">
        <v>289</v>
      </c>
      <c r="S661" s="32" t="s">
        <v>287</v>
      </c>
      <c r="T661" s="110" t="s">
        <v>288</v>
      </c>
      <c r="U661" s="35" t="s">
        <v>289</v>
      </c>
      <c r="V661" s="32" t="s">
        <v>287</v>
      </c>
      <c r="W661" s="110" t="s">
        <v>288</v>
      </c>
      <c r="X661" s="35" t="s">
        <v>289</v>
      </c>
      <c r="Y661" s="657"/>
      <c r="Z661" s="658"/>
      <c r="AA661" s="658"/>
      <c r="AB661" s="658"/>
      <c r="AC661" s="658"/>
      <c r="AD661" s="659"/>
      <c r="AE661" s="61"/>
    </row>
    <row r="662" spans="2:31" s="3" customFormat="1" ht="18" customHeight="1" x14ac:dyDescent="0.3">
      <c r="B662" s="60"/>
      <c r="C662" s="741"/>
      <c r="D662" s="728" t="str" cm="1">
        <f t="array" ref="D662">IFERROR(IF(INDEX(BaseSafra!E:E,MATCH(Safra!F$659,BaseSafra!E:E, 0)+ROW(A1))&lt;&gt;"",IF(INDEX(BaseSafra!E:E,MATCH(Safra!F$659,BaseSafra!E:E, 0)+ROW(A1))&lt;&gt;Safra!F$659,INDEX(BaseSafra!E:E,MATCH(Safra!F$659, BaseSafra!E:E, 0)+ROW(A1)),""),""),"")</f>
        <v>Área Plantada (ha)</v>
      </c>
      <c r="E662" s="729"/>
      <c r="F662" s="729"/>
      <c r="G662" s="729"/>
      <c r="H662" s="729"/>
      <c r="I662" s="730"/>
      <c r="J662" s="220">
        <f t="shared" ref="J662:X662" si="175">SUM(J663:J664)</f>
        <v>0</v>
      </c>
      <c r="K662" s="220">
        <f t="shared" si="175"/>
        <v>0</v>
      </c>
      <c r="L662" s="220">
        <f t="shared" si="175"/>
        <v>0</v>
      </c>
      <c r="M662" s="220">
        <f t="shared" si="175"/>
        <v>0</v>
      </c>
      <c r="N662" s="220">
        <f t="shared" si="175"/>
        <v>0</v>
      </c>
      <c r="O662" s="220">
        <f t="shared" si="175"/>
        <v>0</v>
      </c>
      <c r="P662" s="220">
        <f t="shared" si="175"/>
        <v>0</v>
      </c>
      <c r="Q662" s="220">
        <f t="shared" si="175"/>
        <v>0</v>
      </c>
      <c r="R662" s="220">
        <f t="shared" si="175"/>
        <v>0</v>
      </c>
      <c r="S662" s="220">
        <f t="shared" si="175"/>
        <v>0</v>
      </c>
      <c r="T662" s="220">
        <f t="shared" si="175"/>
        <v>0</v>
      </c>
      <c r="U662" s="220">
        <f t="shared" si="175"/>
        <v>0</v>
      </c>
      <c r="V662" s="220">
        <f t="shared" si="175"/>
        <v>0</v>
      </c>
      <c r="W662" s="220">
        <f t="shared" si="175"/>
        <v>0</v>
      </c>
      <c r="X662" s="220">
        <f t="shared" si="175"/>
        <v>0</v>
      </c>
      <c r="Y662" s="657"/>
      <c r="Z662" s="658"/>
      <c r="AA662" s="658"/>
      <c r="AB662" s="658"/>
      <c r="AC662" s="658"/>
      <c r="AD662" s="659"/>
      <c r="AE662" s="61"/>
    </row>
    <row r="663" spans="2:31" s="3" customFormat="1" ht="18" customHeight="1" x14ac:dyDescent="0.3">
      <c r="B663" s="60"/>
      <c r="C663" s="741"/>
      <c r="D663" s="728" t="str" cm="1">
        <f t="array" ref="D663">IFERROR(IF(INDEX(BaseSafra!E:E,MATCH(Safra!F$659,BaseSafra!E:E, 0)+ROW(A2))&lt;&gt;"",IF(INDEX(BaseSafra!E:E,MATCH(Safra!F$659,BaseSafra!E:E, 0)+ROW(A2))&lt;&gt;Safra!F$659,INDEX(BaseSafra!E:E,MATCH(Safra!F$659, BaseSafra!E:E, 0)+ROW(A2)),""),""),"")</f>
        <v>Própria (ha)</v>
      </c>
      <c r="E663" s="729"/>
      <c r="F663" s="729"/>
      <c r="G663" s="729"/>
      <c r="H663" s="729"/>
      <c r="I663" s="730"/>
      <c r="J663" s="229"/>
      <c r="K663" s="229"/>
      <c r="L663" s="229"/>
      <c r="M663" s="229"/>
      <c r="N663" s="229"/>
      <c r="O663" s="229"/>
      <c r="P663" s="229"/>
      <c r="Q663" s="229"/>
      <c r="R663" s="229"/>
      <c r="S663" s="229"/>
      <c r="T663" s="229"/>
      <c r="U663" s="229"/>
      <c r="V663" s="229"/>
      <c r="W663" s="229"/>
      <c r="X663" s="229"/>
      <c r="Y663" s="657"/>
      <c r="Z663" s="658"/>
      <c r="AA663" s="658"/>
      <c r="AB663" s="658"/>
      <c r="AC663" s="658"/>
      <c r="AD663" s="659"/>
      <c r="AE663" s="61"/>
    </row>
    <row r="664" spans="2:31" s="3" customFormat="1" ht="18" customHeight="1" x14ac:dyDescent="0.3">
      <c r="B664" s="60"/>
      <c r="C664" s="741"/>
      <c r="D664" s="728" t="str" cm="1">
        <f t="array" ref="D664">IFERROR(IF(INDEX(BaseSafra!E:E,MATCH(Safra!F$659,BaseSafra!E:E, 0)+ROW(A3))&lt;&gt;"",IF(INDEX(BaseSafra!E:E,MATCH(Safra!F$659,BaseSafra!E:E, 0)+ROW(A3))&lt;&gt;Safra!F$659,INDEX(BaseSafra!E:E,MATCH(Safra!F$659, BaseSafra!E:E, 0)+ROW(A3)),""),""),"")</f>
        <v>Arrendada (ha)</v>
      </c>
      <c r="E664" s="729"/>
      <c r="F664" s="729"/>
      <c r="G664" s="729"/>
      <c r="H664" s="729"/>
      <c r="I664" s="730"/>
      <c r="J664" s="229"/>
      <c r="K664" s="229"/>
      <c r="L664" s="229"/>
      <c r="M664" s="229"/>
      <c r="N664" s="229"/>
      <c r="O664" s="229"/>
      <c r="P664" s="229"/>
      <c r="Q664" s="229"/>
      <c r="R664" s="229"/>
      <c r="S664" s="229"/>
      <c r="T664" s="229"/>
      <c r="U664" s="229"/>
      <c r="V664" s="229"/>
      <c r="W664" s="229"/>
      <c r="X664" s="229"/>
      <c r="Y664" s="657"/>
      <c r="Z664" s="658"/>
      <c r="AA664" s="658"/>
      <c r="AB664" s="658"/>
      <c r="AC664" s="658"/>
      <c r="AD664" s="659"/>
      <c r="AE664" s="61"/>
    </row>
    <row r="665" spans="2:31" s="3" customFormat="1" ht="18" customHeight="1" x14ac:dyDescent="0.3">
      <c r="B665" s="60"/>
      <c r="C665" s="741"/>
      <c r="D665" s="728" t="str" cm="1">
        <f t="array" ref="D665">IFERROR(IF(INDEX(BaseSafra!E:E,MATCH(Safra!F$659,BaseSafra!E:E, 0)+ROW(A4))&lt;&gt;"",IF(INDEX(BaseSafra!E:E,MATCH(Safra!F$659,BaseSafra!E:E, 0)+ROW(A4))&lt;&gt;Safra!F$659,INDEX(BaseSafra!E:E,MATCH(Safra!F$659, BaseSafra!E:E, 0)+ROW(A4)),""),""),"")</f>
        <v>Rendimento (sc/ha)</v>
      </c>
      <c r="E665" s="729"/>
      <c r="F665" s="729"/>
      <c r="G665" s="729"/>
      <c r="H665" s="729"/>
      <c r="I665" s="730"/>
      <c r="J665" s="229"/>
      <c r="K665" s="229"/>
      <c r="L665" s="229"/>
      <c r="M665" s="229"/>
      <c r="N665" s="229"/>
      <c r="O665" s="229"/>
      <c r="P665" s="229"/>
      <c r="Q665" s="229"/>
      <c r="R665" s="229"/>
      <c r="S665" s="229"/>
      <c r="T665" s="229"/>
      <c r="U665" s="229"/>
      <c r="V665" s="229"/>
      <c r="W665" s="229"/>
      <c r="X665" s="229"/>
      <c r="Y665" s="657"/>
      <c r="Z665" s="658"/>
      <c r="AA665" s="658"/>
      <c r="AB665" s="658"/>
      <c r="AC665" s="658"/>
      <c r="AD665" s="659"/>
      <c r="AE665" s="61"/>
    </row>
    <row r="666" spans="2:31" s="3" customFormat="1" ht="18" customHeight="1" x14ac:dyDescent="0.3">
      <c r="B666" s="60"/>
      <c r="C666" s="741"/>
      <c r="D666" s="728" t="str" cm="1">
        <f t="array" ref="D666">IFERROR(IF(INDEX(BaseSafra!E:E,MATCH(Safra!F$659,BaseSafra!E:E, 0)+ROW(A5))&lt;&gt;"",IF(INDEX(BaseSafra!E:E,MATCH(Safra!F$659,BaseSafra!E:E, 0)+ROW(A5))&lt;&gt;Safra!F$659,INDEX(BaseSafra!E:E,MATCH(Safra!F$659, BaseSafra!E:E, 0)+ROW(A5)),""),""),"")</f>
        <v>Produção (sc)</v>
      </c>
      <c r="E666" s="729"/>
      <c r="F666" s="729"/>
      <c r="G666" s="729"/>
      <c r="H666" s="729"/>
      <c r="I666" s="730"/>
      <c r="J666" s="229">
        <f t="shared" ref="J666:X666" si="176">J665*J662</f>
        <v>0</v>
      </c>
      <c r="K666" s="229">
        <f t="shared" si="176"/>
        <v>0</v>
      </c>
      <c r="L666" s="229">
        <f t="shared" si="176"/>
        <v>0</v>
      </c>
      <c r="M666" s="229">
        <f t="shared" si="176"/>
        <v>0</v>
      </c>
      <c r="N666" s="229">
        <f t="shared" si="176"/>
        <v>0</v>
      </c>
      <c r="O666" s="229">
        <f t="shared" si="176"/>
        <v>0</v>
      </c>
      <c r="P666" s="229">
        <f t="shared" si="176"/>
        <v>0</v>
      </c>
      <c r="Q666" s="229">
        <f t="shared" si="176"/>
        <v>0</v>
      </c>
      <c r="R666" s="229">
        <f t="shared" si="176"/>
        <v>0</v>
      </c>
      <c r="S666" s="229">
        <f t="shared" si="176"/>
        <v>0</v>
      </c>
      <c r="T666" s="229">
        <f t="shared" si="176"/>
        <v>0</v>
      </c>
      <c r="U666" s="229">
        <f t="shared" si="176"/>
        <v>0</v>
      </c>
      <c r="V666" s="229">
        <f t="shared" si="176"/>
        <v>0</v>
      </c>
      <c r="W666" s="229">
        <f t="shared" si="176"/>
        <v>0</v>
      </c>
      <c r="X666" s="229">
        <f t="shared" si="176"/>
        <v>0</v>
      </c>
      <c r="Y666" s="657"/>
      <c r="Z666" s="658"/>
      <c r="AA666" s="658"/>
      <c r="AB666" s="658"/>
      <c r="AC666" s="658"/>
      <c r="AD666" s="659"/>
      <c r="AE666" s="61"/>
    </row>
    <row r="667" spans="2:31" s="3" customFormat="1" ht="18" customHeight="1" x14ac:dyDescent="0.3">
      <c r="B667" s="60"/>
      <c r="C667" s="741"/>
      <c r="D667" s="728" t="str" cm="1">
        <f t="array" ref="D667">IFERROR(IF(INDEX(BaseSafra!E:E,MATCH(Safra!F$659,BaseSafra!E:E, 0)+ROW(A6))&lt;&gt;"",IF(INDEX(BaseSafra!E:E,MATCH(Safra!F$659,BaseSafra!E:E, 0)+ROW(A6))&lt;&gt;Safra!F$659,INDEX(BaseSafra!E:E,MATCH(Safra!F$659, BaseSafra!E:E, 0)+ROW(A6)),""),""),"")</f>
        <v>Preço médio (R$/sc)</v>
      </c>
      <c r="E667" s="729"/>
      <c r="F667" s="729"/>
      <c r="G667" s="729"/>
      <c r="H667" s="729"/>
      <c r="I667" s="730"/>
      <c r="J667" s="229"/>
      <c r="K667" s="229"/>
      <c r="L667" s="229"/>
      <c r="M667" s="231"/>
      <c r="N667" s="231"/>
      <c r="O667" s="231"/>
      <c r="P667" s="231"/>
      <c r="Q667" s="231"/>
      <c r="R667" s="231"/>
      <c r="S667" s="231"/>
      <c r="T667" s="231"/>
      <c r="U667" s="231"/>
      <c r="V667" s="231"/>
      <c r="W667" s="231"/>
      <c r="X667" s="231"/>
      <c r="Y667" s="657"/>
      <c r="Z667" s="658"/>
      <c r="AA667" s="658"/>
      <c r="AB667" s="658"/>
      <c r="AC667" s="658"/>
      <c r="AD667" s="659"/>
      <c r="AE667" s="61"/>
    </row>
    <row r="668" spans="2:31" s="3" customFormat="1" ht="18" customHeight="1" x14ac:dyDescent="0.3">
      <c r="B668" s="60"/>
      <c r="C668" s="741"/>
      <c r="D668" s="728" t="str" cm="1">
        <f t="array" ref="D668">IFERROR(IF(INDEX(BaseSafra!E:E,MATCH(Safra!F$659,BaseSafra!E:E, 0)+ROW(A7))&lt;&gt;"",IF(INDEX(BaseSafra!E:E,MATCH(Safra!F$659,BaseSafra!E:E, 0)+ROW(A7))&lt;&gt;Safra!F$659,INDEX(BaseSafra!E:E,MATCH(Safra!F$659, BaseSafra!E:E, 0)+ROW(A7)),""),""),"")</f>
        <v>Custo Médio de Produção (R$/sc)</v>
      </c>
      <c r="E668" s="729"/>
      <c r="F668" s="729"/>
      <c r="G668" s="729"/>
      <c r="H668" s="729"/>
      <c r="I668" s="730"/>
      <c r="J668" s="229"/>
      <c r="K668" s="229"/>
      <c r="L668" s="229"/>
      <c r="M668" s="231"/>
      <c r="N668" s="231"/>
      <c r="O668" s="231"/>
      <c r="P668" s="231"/>
      <c r="Q668" s="231"/>
      <c r="R668" s="231"/>
      <c r="S668" s="231"/>
      <c r="T668" s="231"/>
      <c r="U668" s="231"/>
      <c r="V668" s="231"/>
      <c r="W668" s="231"/>
      <c r="X668" s="231"/>
      <c r="Y668" s="657"/>
      <c r="Z668" s="658"/>
      <c r="AA668" s="658"/>
      <c r="AB668" s="658"/>
      <c r="AC668" s="658"/>
      <c r="AD668" s="659"/>
      <c r="AE668" s="61"/>
    </row>
    <row r="669" spans="2:31" s="3" customFormat="1" ht="18" customHeight="1" x14ac:dyDescent="0.3">
      <c r="B669" s="60"/>
      <c r="C669" s="741"/>
      <c r="D669" s="728" t="str" cm="1">
        <f t="array" ref="D669">IFERROR(IF(INDEX(BaseSafra!E:E,MATCH(Safra!F$659,BaseSafra!E:E, 0)+ROW(A8))&lt;&gt;"",IF(INDEX(BaseSafra!E:E,MATCH(Safra!F$659,BaseSafra!E:E, 0)+ROW(A8))&lt;&gt;Safra!F$659,INDEX(BaseSafra!E:E,MATCH(Safra!F$659, BaseSafra!E:E, 0)+ROW(A8)),""),""),"")</f>
        <v>Receita Total (R$)</v>
      </c>
      <c r="E669" s="729"/>
      <c r="F669" s="729"/>
      <c r="G669" s="729"/>
      <c r="H669" s="729"/>
      <c r="I669" s="730"/>
      <c r="J669" s="239">
        <f t="shared" ref="J669:X669" si="177">J666*J667</f>
        <v>0</v>
      </c>
      <c r="K669" s="239">
        <f t="shared" si="177"/>
        <v>0</v>
      </c>
      <c r="L669" s="239">
        <f t="shared" si="177"/>
        <v>0</v>
      </c>
      <c r="M669" s="239">
        <f t="shared" si="177"/>
        <v>0</v>
      </c>
      <c r="N669" s="239">
        <f t="shared" si="177"/>
        <v>0</v>
      </c>
      <c r="O669" s="239">
        <f t="shared" si="177"/>
        <v>0</v>
      </c>
      <c r="P669" s="239">
        <f t="shared" si="177"/>
        <v>0</v>
      </c>
      <c r="Q669" s="239">
        <f t="shared" si="177"/>
        <v>0</v>
      </c>
      <c r="R669" s="239">
        <f t="shared" si="177"/>
        <v>0</v>
      </c>
      <c r="S669" s="239">
        <f t="shared" si="177"/>
        <v>0</v>
      </c>
      <c r="T669" s="239">
        <f t="shared" si="177"/>
        <v>0</v>
      </c>
      <c r="U669" s="239">
        <f t="shared" si="177"/>
        <v>0</v>
      </c>
      <c r="V669" s="239">
        <f t="shared" si="177"/>
        <v>0</v>
      </c>
      <c r="W669" s="239">
        <f t="shared" si="177"/>
        <v>0</v>
      </c>
      <c r="X669" s="239">
        <f t="shared" si="177"/>
        <v>0</v>
      </c>
      <c r="Y669" s="657"/>
      <c r="Z669" s="658"/>
      <c r="AA669" s="658"/>
      <c r="AB669" s="658"/>
      <c r="AC669" s="658"/>
      <c r="AD669" s="659"/>
      <c r="AE669" s="61"/>
    </row>
    <row r="670" spans="2:31" s="3" customFormat="1" ht="18" customHeight="1" x14ac:dyDescent="0.3">
      <c r="B670" s="60"/>
      <c r="C670" s="741"/>
      <c r="D670" s="728" t="str" cm="1">
        <f t="array" ref="D670">IFERROR(IF(INDEX(BaseSafra!E:E,MATCH(Safra!F$659,BaseSafra!E:E, 0)+ROW(A9))&lt;&gt;"",IF(INDEX(BaseSafra!E:E,MATCH(Safra!F$659,BaseSafra!E:E, 0)+ROW(A9))&lt;&gt;Safra!F$659,INDEX(BaseSafra!E:E,MATCH(Safra!F$659, BaseSafra!E:E, 0)+ROW(A9)),""),""),"")</f>
        <v>Custo Total de Produção (R$)</v>
      </c>
      <c r="E670" s="729"/>
      <c r="F670" s="729"/>
      <c r="G670" s="729"/>
      <c r="H670" s="729"/>
      <c r="I670" s="730"/>
      <c r="J670" s="239">
        <f t="shared" ref="J670:X670" si="178">J668*J662</f>
        <v>0</v>
      </c>
      <c r="K670" s="239">
        <f t="shared" si="178"/>
        <v>0</v>
      </c>
      <c r="L670" s="239">
        <f t="shared" si="178"/>
        <v>0</v>
      </c>
      <c r="M670" s="239">
        <f t="shared" si="178"/>
        <v>0</v>
      </c>
      <c r="N670" s="239">
        <f t="shared" si="178"/>
        <v>0</v>
      </c>
      <c r="O670" s="239">
        <f t="shared" si="178"/>
        <v>0</v>
      </c>
      <c r="P670" s="239">
        <f t="shared" si="178"/>
        <v>0</v>
      </c>
      <c r="Q670" s="239">
        <f t="shared" si="178"/>
        <v>0</v>
      </c>
      <c r="R670" s="239">
        <f t="shared" si="178"/>
        <v>0</v>
      </c>
      <c r="S670" s="239">
        <f t="shared" si="178"/>
        <v>0</v>
      </c>
      <c r="T670" s="239">
        <f t="shared" si="178"/>
        <v>0</v>
      </c>
      <c r="U670" s="239">
        <f t="shared" si="178"/>
        <v>0</v>
      </c>
      <c r="V670" s="239">
        <f t="shared" si="178"/>
        <v>0</v>
      </c>
      <c r="W670" s="239">
        <f t="shared" si="178"/>
        <v>0</v>
      </c>
      <c r="X670" s="239">
        <f t="shared" si="178"/>
        <v>0</v>
      </c>
      <c r="Y670" s="657"/>
      <c r="Z670" s="658"/>
      <c r="AA670" s="658"/>
      <c r="AB670" s="658"/>
      <c r="AC670" s="658"/>
      <c r="AD670" s="659"/>
      <c r="AE670" s="61"/>
    </row>
    <row r="671" spans="2:31" s="3" customFormat="1" ht="18" customHeight="1" x14ac:dyDescent="0.3">
      <c r="B671" s="60"/>
      <c r="C671" s="741"/>
      <c r="D671" s="728" t="str" cm="1">
        <f t="array" ref="D671">IFERROR(IF(INDEX(BaseSafra!E:E,MATCH(Safra!F$659,BaseSafra!E:E, 0)+ROW(A10))&lt;&gt;"",IF(INDEX(BaseSafra!E:E,MATCH(Safra!F$659,BaseSafra!E:E, 0)+ROW(A10))&lt;&gt;Safra!F$659,INDEX(BaseSafra!E:E,MATCH(Safra!F$659, BaseSafra!E:E, 0)+ROW(A10)),""),""),"")</f>
        <v>RESULTADO BRUTO (R$)</v>
      </c>
      <c r="E671" s="729"/>
      <c r="F671" s="729"/>
      <c r="G671" s="729"/>
      <c r="H671" s="729"/>
      <c r="I671" s="730"/>
      <c r="J671" s="239">
        <f t="shared" ref="J671:X671" si="179">J669-J670</f>
        <v>0</v>
      </c>
      <c r="K671" s="239">
        <f t="shared" si="179"/>
        <v>0</v>
      </c>
      <c r="L671" s="239">
        <f t="shared" si="179"/>
        <v>0</v>
      </c>
      <c r="M671" s="239">
        <f t="shared" si="179"/>
        <v>0</v>
      </c>
      <c r="N671" s="239">
        <f t="shared" si="179"/>
        <v>0</v>
      </c>
      <c r="O671" s="239">
        <f t="shared" si="179"/>
        <v>0</v>
      </c>
      <c r="P671" s="239">
        <f t="shared" si="179"/>
        <v>0</v>
      </c>
      <c r="Q671" s="239">
        <f t="shared" si="179"/>
        <v>0</v>
      </c>
      <c r="R671" s="239">
        <f t="shared" si="179"/>
        <v>0</v>
      </c>
      <c r="S671" s="239">
        <f t="shared" si="179"/>
        <v>0</v>
      </c>
      <c r="T671" s="239">
        <f t="shared" si="179"/>
        <v>0</v>
      </c>
      <c r="U671" s="239">
        <f t="shared" si="179"/>
        <v>0</v>
      </c>
      <c r="V671" s="239">
        <f t="shared" si="179"/>
        <v>0</v>
      </c>
      <c r="W671" s="239">
        <f t="shared" si="179"/>
        <v>0</v>
      </c>
      <c r="X671" s="239">
        <f t="shared" si="179"/>
        <v>0</v>
      </c>
      <c r="Y671" s="657"/>
      <c r="Z671" s="658"/>
      <c r="AA671" s="658"/>
      <c r="AB671" s="658"/>
      <c r="AC671" s="658"/>
      <c r="AD671" s="659"/>
      <c r="AE671" s="61"/>
    </row>
    <row r="672" spans="2:31" s="3" customFormat="1" ht="18" customHeight="1" x14ac:dyDescent="0.3">
      <c r="B672" s="60"/>
      <c r="C672" s="741"/>
      <c r="D672" s="728" t="str" cm="1">
        <f t="array" ref="D672">IFERROR(IF(INDEX(BaseSafra!E:E,MATCH(Safra!F$659,BaseSafra!E:E, 0)+ROW(A11))&lt;&gt;"",IF(INDEX(BaseSafra!E:E,MATCH(Safra!F$659,BaseSafra!E:E, 0)+ROW(A11))&lt;&gt;Safra!F$659,INDEX(BaseSafra!E:E,MATCH(Safra!F$659, BaseSafra!E:E, 0)+ROW(A11)),""),""),"")</f>
        <v>MARGEM BRUTA (%)</v>
      </c>
      <c r="E672" s="729"/>
      <c r="F672" s="729"/>
      <c r="G672" s="729"/>
      <c r="H672" s="729"/>
      <c r="I672" s="730"/>
      <c r="J672" s="239">
        <f t="shared" ref="J672:X672" si="180">IFERROR(J671/J669,0)</f>
        <v>0</v>
      </c>
      <c r="K672" s="239">
        <f t="shared" si="180"/>
        <v>0</v>
      </c>
      <c r="L672" s="239">
        <f t="shared" si="180"/>
        <v>0</v>
      </c>
      <c r="M672" s="239">
        <f t="shared" si="180"/>
        <v>0</v>
      </c>
      <c r="N672" s="239">
        <f t="shared" si="180"/>
        <v>0</v>
      </c>
      <c r="O672" s="239">
        <f t="shared" si="180"/>
        <v>0</v>
      </c>
      <c r="P672" s="239">
        <f t="shared" si="180"/>
        <v>0</v>
      </c>
      <c r="Q672" s="239">
        <f t="shared" si="180"/>
        <v>0</v>
      </c>
      <c r="R672" s="239">
        <f t="shared" si="180"/>
        <v>0</v>
      </c>
      <c r="S672" s="239">
        <f t="shared" si="180"/>
        <v>0</v>
      </c>
      <c r="T672" s="239">
        <f t="shared" si="180"/>
        <v>0</v>
      </c>
      <c r="U672" s="239">
        <f t="shared" si="180"/>
        <v>0</v>
      </c>
      <c r="V672" s="239">
        <f t="shared" si="180"/>
        <v>0</v>
      </c>
      <c r="W672" s="239">
        <f t="shared" si="180"/>
        <v>0</v>
      </c>
      <c r="X672" s="239">
        <f t="shared" si="180"/>
        <v>0</v>
      </c>
      <c r="Y672" s="657"/>
      <c r="Z672" s="658"/>
      <c r="AA672" s="658"/>
      <c r="AB672" s="658"/>
      <c r="AC672" s="658"/>
      <c r="AD672" s="659"/>
      <c r="AE672" s="61"/>
    </row>
    <row r="673" spans="2:31" s="3" customFormat="1" ht="18" customHeight="1" x14ac:dyDescent="0.3">
      <c r="B673" s="60"/>
      <c r="C673" s="741"/>
      <c r="D673" s="728" t="str" cm="1">
        <f t="array" ref="D673">IFERROR(IF(INDEX(BaseSafra!E:E,MATCH(Safra!F$659,BaseSafra!E:E, 0)+ROW(A12))&lt;&gt;"",IF(INDEX(BaseSafra!E:E,MATCH(Safra!F$659,BaseSafra!E:E, 0)+ROW(A12))&lt;&gt;Safra!F$659,INDEX(BaseSafra!E:E,MATCH(Safra!F$659, BaseSafra!E:E, 0)+ROW(A12)),""),""),"")</f>
        <v/>
      </c>
      <c r="E673" s="729"/>
      <c r="F673" s="729"/>
      <c r="G673" s="729"/>
      <c r="H673" s="729"/>
      <c r="I673" s="730"/>
      <c r="J673" s="229"/>
      <c r="K673" s="229"/>
      <c r="L673" s="229"/>
      <c r="M673" s="279"/>
      <c r="N673" s="279"/>
      <c r="O673" s="279"/>
      <c r="P673" s="279"/>
      <c r="Q673" s="279"/>
      <c r="R673" s="279"/>
      <c r="S673" s="279"/>
      <c r="T673" s="279"/>
      <c r="U673" s="279"/>
      <c r="V673" s="279"/>
      <c r="W673" s="279"/>
      <c r="X673" s="279"/>
      <c r="Y673" s="657"/>
      <c r="Z673" s="658"/>
      <c r="AA673" s="658"/>
      <c r="AB673" s="658"/>
      <c r="AC673" s="658"/>
      <c r="AD673" s="659"/>
      <c r="AE673" s="61"/>
    </row>
    <row r="674" spans="2:31" s="3" customFormat="1" ht="18" customHeight="1" x14ac:dyDescent="0.3">
      <c r="B674" s="60"/>
      <c r="C674" s="741"/>
      <c r="D674" s="728" t="str" cm="1">
        <f t="array" ref="D674">IFERROR(IF(INDEX(BaseSafra!E:E,MATCH(Safra!F$659,BaseSafra!E:E, 0)+ROW(A13))&lt;&gt;"",IF(INDEX(BaseSafra!E:E,MATCH(Safra!F$659,BaseSafra!E:E, 0)+ROW(A13))&lt;&gt;Safra!F$659,INDEX(BaseSafra!E:E,MATCH(Safra!F$659, BaseSafra!E:E, 0)+ROW(A13)),""),""),"")</f>
        <v/>
      </c>
      <c r="E674" s="729"/>
      <c r="F674" s="729"/>
      <c r="G674" s="729"/>
      <c r="H674" s="729"/>
      <c r="I674" s="730"/>
      <c r="J674" s="229"/>
      <c r="K674" s="229"/>
      <c r="L674" s="229"/>
      <c r="M674" s="279"/>
      <c r="N674" s="279"/>
      <c r="O674" s="279"/>
      <c r="P674" s="279"/>
      <c r="Q674" s="279"/>
      <c r="R674" s="279"/>
      <c r="S674" s="279"/>
      <c r="T674" s="279"/>
      <c r="U674" s="279"/>
      <c r="V674" s="279"/>
      <c r="W674" s="279"/>
      <c r="X674" s="279"/>
      <c r="Y674" s="657"/>
      <c r="Z674" s="658"/>
      <c r="AA674" s="658"/>
      <c r="AB674" s="658"/>
      <c r="AC674" s="658"/>
      <c r="AD674" s="659"/>
      <c r="AE674" s="61"/>
    </row>
    <row r="675" spans="2:31" s="3" customFormat="1" ht="18" customHeight="1" x14ac:dyDescent="0.3">
      <c r="B675" s="60"/>
      <c r="C675" s="741"/>
      <c r="D675" s="728" t="str" cm="1">
        <f t="array" ref="D675">IFERROR(IF(INDEX(BaseSafra!E:E,MATCH(Safra!F$659,BaseSafra!E:E, 0)+ROW(A14))&lt;&gt;"",IF(INDEX(BaseSafra!E:E,MATCH(Safra!F$659,BaseSafra!E:E, 0)+ROW(A14))&lt;&gt;Safra!F$659,INDEX(BaseSafra!E:E,MATCH(Safra!F$659, BaseSafra!E:E, 0)+ROW(A14)),""),""),"")</f>
        <v/>
      </c>
      <c r="E675" s="729"/>
      <c r="F675" s="729"/>
      <c r="G675" s="729"/>
      <c r="H675" s="729"/>
      <c r="I675" s="730"/>
      <c r="J675" s="229"/>
      <c r="K675" s="229"/>
      <c r="L675" s="229"/>
      <c r="M675" s="279"/>
      <c r="N675" s="279"/>
      <c r="O675" s="279"/>
      <c r="P675" s="279"/>
      <c r="Q675" s="279"/>
      <c r="R675" s="279"/>
      <c r="S675" s="279"/>
      <c r="T675" s="279"/>
      <c r="U675" s="279"/>
      <c r="V675" s="279"/>
      <c r="W675" s="279"/>
      <c r="X675" s="279"/>
      <c r="Y675" s="657"/>
      <c r="Z675" s="658"/>
      <c r="AA675" s="658"/>
      <c r="AB675" s="658"/>
      <c r="AC675" s="658"/>
      <c r="AD675" s="659"/>
      <c r="AE675" s="61"/>
    </row>
    <row r="676" spans="2:31" s="3" customFormat="1" ht="18" customHeight="1" x14ac:dyDescent="0.3">
      <c r="B676" s="60"/>
      <c r="C676" s="741"/>
      <c r="D676" s="728" t="str" cm="1">
        <f t="array" ref="D676">IFERROR(IF(INDEX(BaseSafra!E:E,MATCH(Safra!F$659,BaseSafra!E:E, 0)+ROW(A15))&lt;&gt;"",IF(INDEX(BaseSafra!E:E,MATCH(Safra!F$659,BaseSafra!E:E, 0)+ROW(A15))&lt;&gt;Safra!F$659,INDEX(BaseSafra!E:E,MATCH(Safra!F$659, BaseSafra!E:E, 0)+ROW(A15)),""),""),"")</f>
        <v/>
      </c>
      <c r="E676" s="729"/>
      <c r="F676" s="729"/>
      <c r="G676" s="729"/>
      <c r="H676" s="729"/>
      <c r="I676" s="730"/>
      <c r="J676" s="229"/>
      <c r="K676" s="229"/>
      <c r="L676" s="229"/>
      <c r="M676" s="279"/>
      <c r="N676" s="279"/>
      <c r="O676" s="279"/>
      <c r="P676" s="279"/>
      <c r="Q676" s="279"/>
      <c r="R676" s="279"/>
      <c r="S676" s="279"/>
      <c r="T676" s="279"/>
      <c r="U676" s="279"/>
      <c r="V676" s="279"/>
      <c r="W676" s="279"/>
      <c r="X676" s="279"/>
      <c r="Y676" s="657"/>
      <c r="Z676" s="658"/>
      <c r="AA676" s="658"/>
      <c r="AB676" s="658"/>
      <c r="AC676" s="658"/>
      <c r="AD676" s="659"/>
      <c r="AE676" s="61"/>
    </row>
    <row r="677" spans="2:31" s="3" customFormat="1" ht="18" customHeight="1" x14ac:dyDescent="0.3">
      <c r="B677" s="60"/>
      <c r="C677" s="741"/>
      <c r="D677" s="728" t="str" cm="1">
        <f t="array" ref="D677">IFERROR(IF(INDEX(BaseSafra!E:E,MATCH(Safra!F$659,BaseSafra!E:E, 0)+ROW(A16))&lt;&gt;"",IF(INDEX(BaseSafra!E:E,MATCH(Safra!F$659,BaseSafra!E:E, 0)+ROW(A16))&lt;&gt;Safra!F$659,INDEX(BaseSafra!E:E,MATCH(Safra!F$659, BaseSafra!E:E, 0)+ROW(A16)),""),""),"")</f>
        <v/>
      </c>
      <c r="E677" s="729"/>
      <c r="F677" s="729"/>
      <c r="G677" s="729"/>
      <c r="H677" s="729"/>
      <c r="I677" s="730"/>
      <c r="J677" s="229"/>
      <c r="K677" s="229"/>
      <c r="L677" s="229"/>
      <c r="M677" s="279"/>
      <c r="N677" s="279"/>
      <c r="O677" s="279"/>
      <c r="P677" s="279"/>
      <c r="Q677" s="279"/>
      <c r="R677" s="279"/>
      <c r="S677" s="279"/>
      <c r="T677" s="279"/>
      <c r="U677" s="279"/>
      <c r="V677" s="279"/>
      <c r="W677" s="279"/>
      <c r="X677" s="279"/>
      <c r="Y677" s="657"/>
      <c r="Z677" s="658"/>
      <c r="AA677" s="658"/>
      <c r="AB677" s="658"/>
      <c r="AC677" s="658"/>
      <c r="AD677" s="659"/>
      <c r="AE677" s="61"/>
    </row>
    <row r="678" spans="2:31" s="3" customFormat="1" ht="18" customHeight="1" x14ac:dyDescent="0.3">
      <c r="B678" s="60"/>
      <c r="C678" s="741"/>
      <c r="D678" s="728" t="str" cm="1">
        <f t="array" ref="D678">IFERROR(IF(INDEX(BaseSafra!E:E,MATCH(Safra!F$659,BaseSafra!E:E, 0)+ROW(A17))&lt;&gt;"",IF(INDEX(BaseSafra!E:E,MATCH(Safra!F$659,BaseSafra!E:E, 0)+ROW(A17))&lt;&gt;Safra!F$659,INDEX(BaseSafra!E:E,MATCH(Safra!F$659, BaseSafra!E:E, 0)+ROW(A17)),""),""),"")</f>
        <v/>
      </c>
      <c r="E678" s="729"/>
      <c r="F678" s="729"/>
      <c r="G678" s="729"/>
      <c r="H678" s="729"/>
      <c r="I678" s="730"/>
      <c r="J678" s="229"/>
      <c r="K678" s="229"/>
      <c r="L678" s="229"/>
      <c r="M678" s="280"/>
      <c r="N678" s="280"/>
      <c r="O678" s="280"/>
      <c r="P678" s="280"/>
      <c r="Q678" s="280"/>
      <c r="R678" s="280"/>
      <c r="S678" s="280"/>
      <c r="T678" s="280"/>
      <c r="U678" s="280"/>
      <c r="V678" s="280"/>
      <c r="W678" s="280"/>
      <c r="X678" s="280"/>
      <c r="Y678" s="657"/>
      <c r="Z678" s="658"/>
      <c r="AA678" s="658"/>
      <c r="AB678" s="658"/>
      <c r="AC678" s="658"/>
      <c r="AD678" s="659"/>
      <c r="AE678" s="61"/>
    </row>
    <row r="679" spans="2:31" s="3" customFormat="1" ht="18" customHeight="1" x14ac:dyDescent="0.3">
      <c r="B679" s="60"/>
      <c r="C679" s="741"/>
      <c r="D679" s="728" t="str" cm="1">
        <f t="array" ref="D679">IFERROR(IF(INDEX(BaseSafra!E:E,MATCH(Safra!F$659,BaseSafra!E:E, 0)+ROW(A18))&lt;&gt;"",IF(INDEX(BaseSafra!E:E,MATCH(Safra!F$659,BaseSafra!E:E, 0)+ROW(A18))&lt;&gt;Safra!F$659,INDEX(BaseSafra!E:E,MATCH(Safra!F$659, BaseSafra!E:E, 0)+ROW(A18)),""),""),"")</f>
        <v/>
      </c>
      <c r="E679" s="729"/>
      <c r="F679" s="729"/>
      <c r="G679" s="729"/>
      <c r="H679" s="729"/>
      <c r="I679" s="730"/>
      <c r="J679" s="229"/>
      <c r="K679" s="229"/>
      <c r="L679" s="229"/>
      <c r="M679" s="280"/>
      <c r="N679" s="280"/>
      <c r="O679" s="280"/>
      <c r="P679" s="280"/>
      <c r="Q679" s="280"/>
      <c r="R679" s="280"/>
      <c r="S679" s="280"/>
      <c r="T679" s="280"/>
      <c r="U679" s="280"/>
      <c r="V679" s="280"/>
      <c r="W679" s="280"/>
      <c r="X679" s="280"/>
      <c r="Y679" s="657"/>
      <c r="Z679" s="658"/>
      <c r="AA679" s="658"/>
      <c r="AB679" s="658"/>
      <c r="AC679" s="658"/>
      <c r="AD679" s="659"/>
      <c r="AE679" s="61"/>
    </row>
    <row r="680" spans="2:31" s="3" customFormat="1" ht="18" customHeight="1" x14ac:dyDescent="0.3">
      <c r="B680" s="60"/>
      <c r="C680" s="741"/>
      <c r="D680" s="728" t="str" cm="1">
        <f t="array" ref="D680">IFERROR(IF(INDEX(BaseSafra!E:E,MATCH(Safra!F$659,BaseSafra!E:E, 0)+ROW(A19))&lt;&gt;"",IF(INDEX(BaseSafra!E:E,MATCH(Safra!F$659,BaseSafra!E:E, 0)+ROW(A19))&lt;&gt;Safra!F$659,INDEX(BaseSafra!E:E,MATCH(Safra!F$659, BaseSafra!E:E, 0)+ROW(A19)),""),""),"")</f>
        <v/>
      </c>
      <c r="E680" s="729"/>
      <c r="F680" s="729"/>
      <c r="G680" s="729"/>
      <c r="H680" s="729"/>
      <c r="I680" s="730"/>
      <c r="J680" s="229"/>
      <c r="K680" s="229"/>
      <c r="L680" s="229"/>
      <c r="M680" s="280"/>
      <c r="N680" s="280"/>
      <c r="O680" s="280"/>
      <c r="P680" s="280"/>
      <c r="Q680" s="280"/>
      <c r="R680" s="280"/>
      <c r="S680" s="280"/>
      <c r="T680" s="280"/>
      <c r="U680" s="280"/>
      <c r="V680" s="280"/>
      <c r="W680" s="280"/>
      <c r="X680" s="280"/>
      <c r="Y680" s="657"/>
      <c r="Z680" s="658"/>
      <c r="AA680" s="658"/>
      <c r="AB680" s="658"/>
      <c r="AC680" s="658"/>
      <c r="AD680" s="659"/>
      <c r="AE680" s="61"/>
    </row>
    <row r="681" spans="2:31" s="3" customFormat="1" ht="18" customHeight="1" x14ac:dyDescent="0.3">
      <c r="B681" s="60"/>
      <c r="C681" s="741"/>
      <c r="D681" s="728" t="str" cm="1">
        <f t="array" ref="D681">IFERROR(IF(INDEX(BaseSafra!E:E,MATCH(Safra!F$659,BaseSafra!E:E, 0)+ROW(A20))&lt;&gt;"",IF(INDEX(BaseSafra!E:E,MATCH(Safra!F$659,BaseSafra!E:E, 0)+ROW(A20))&lt;&gt;Safra!F$659,INDEX(BaseSafra!E:E,MATCH(Safra!F$659, BaseSafra!E:E, 0)+ROW(A20)),""),""),"")</f>
        <v/>
      </c>
      <c r="E681" s="729"/>
      <c r="F681" s="729"/>
      <c r="G681" s="729"/>
      <c r="H681" s="729"/>
      <c r="I681" s="730"/>
      <c r="J681" s="229"/>
      <c r="K681" s="229"/>
      <c r="L681" s="229"/>
      <c r="M681" s="280"/>
      <c r="N681" s="280"/>
      <c r="O681" s="280"/>
      <c r="P681" s="280"/>
      <c r="Q681" s="280"/>
      <c r="R681" s="280"/>
      <c r="S681" s="280"/>
      <c r="T681" s="280"/>
      <c r="U681" s="280"/>
      <c r="V681" s="280"/>
      <c r="W681" s="280"/>
      <c r="X681" s="280"/>
      <c r="Y681" s="657"/>
      <c r="Z681" s="658"/>
      <c r="AA681" s="658"/>
      <c r="AB681" s="658"/>
      <c r="AC681" s="658"/>
      <c r="AD681" s="659"/>
      <c r="AE681" s="61"/>
    </row>
    <row r="682" spans="2:31" s="3" customFormat="1" ht="18" customHeight="1" x14ac:dyDescent="0.3">
      <c r="B682" s="60"/>
      <c r="C682" s="742"/>
      <c r="D682" s="728" t="str" cm="1">
        <f t="array" ref="D682">IFERROR(IF(INDEX(BaseSafra!E:E,MATCH(Safra!F$659,BaseSafra!E:E, 0)+ROW(A21))&lt;&gt;"",IF(INDEX(BaseSafra!E:E,MATCH(Safra!F$659,BaseSafra!E:E, 0)+ROW(A21))&lt;&gt;Safra!F$659,INDEX(BaseSafra!E:E,MATCH(Safra!F$659, BaseSafra!E:E, 0)+ROW(A21)),""),""),"")</f>
        <v/>
      </c>
      <c r="E682" s="729"/>
      <c r="F682" s="729"/>
      <c r="G682" s="729"/>
      <c r="H682" s="729"/>
      <c r="I682" s="730"/>
      <c r="J682" s="240"/>
      <c r="K682" s="240"/>
      <c r="L682" s="240"/>
      <c r="M682" s="281"/>
      <c r="N682" s="281"/>
      <c r="O682" s="281"/>
      <c r="P682" s="281"/>
      <c r="Q682" s="281"/>
      <c r="R682" s="281"/>
      <c r="S682" s="281"/>
      <c r="T682" s="281"/>
      <c r="U682" s="281"/>
      <c r="V682" s="281"/>
      <c r="W682" s="281"/>
      <c r="X682" s="281"/>
      <c r="Y682" s="660"/>
      <c r="Z682" s="661"/>
      <c r="AA682" s="661"/>
      <c r="AB682" s="661"/>
      <c r="AC682" s="661"/>
      <c r="AD682" s="662"/>
      <c r="AE682" s="61"/>
    </row>
    <row r="683" spans="2:31" ht="18" customHeight="1" x14ac:dyDescent="0.3">
      <c r="B683" s="22"/>
      <c r="D683" s="31"/>
      <c r="E683" s="31"/>
      <c r="F683" s="31"/>
      <c r="G683" s="31"/>
      <c r="H683" s="31"/>
      <c r="I683" s="31"/>
      <c r="J683" s="31"/>
      <c r="K683" s="31"/>
      <c r="L683" s="31"/>
      <c r="M683" s="31"/>
      <c r="N683" s="31"/>
      <c r="O683" s="31"/>
      <c r="P683" s="31"/>
      <c r="Q683" s="31"/>
      <c r="R683" s="31"/>
      <c r="S683" s="31"/>
      <c r="T683" s="31"/>
      <c r="U683" s="31"/>
      <c r="V683" s="31"/>
      <c r="W683" s="31"/>
      <c r="X683" s="31"/>
      <c r="Y683" s="31"/>
      <c r="Z683" s="31"/>
      <c r="AA683" s="31"/>
      <c r="AB683" s="31"/>
      <c r="AC683" s="31"/>
      <c r="AD683" s="31"/>
      <c r="AE683" s="21"/>
    </row>
    <row r="684" spans="2:31" s="3" customFormat="1" ht="19.8" customHeight="1" x14ac:dyDescent="0.3">
      <c r="B684" s="60"/>
      <c r="C684" s="740">
        <v>27</v>
      </c>
      <c r="D684" s="743" t="s">
        <v>48</v>
      </c>
      <c r="E684" s="664"/>
      <c r="F684" s="743" t="s">
        <v>45</v>
      </c>
      <c r="G684" s="743"/>
      <c r="H684" s="743"/>
      <c r="I684" s="277"/>
      <c r="J684" s="744" t="s">
        <v>286</v>
      </c>
      <c r="K684" s="745"/>
      <c r="L684" s="745"/>
      <c r="M684" s="745"/>
      <c r="N684" s="745"/>
      <c r="O684" s="745"/>
      <c r="P684" s="745"/>
      <c r="Q684" s="745"/>
      <c r="R684" s="745"/>
      <c r="S684" s="745"/>
      <c r="T684" s="745"/>
      <c r="U684" s="745"/>
      <c r="V684" s="745"/>
      <c r="W684" s="745"/>
      <c r="X684" s="746"/>
      <c r="Y684" s="744" t="s">
        <v>47</v>
      </c>
      <c r="Z684" s="745"/>
      <c r="AA684" s="745"/>
      <c r="AB684" s="745"/>
      <c r="AC684" s="745"/>
      <c r="AD684" s="746"/>
      <c r="AE684" s="61"/>
    </row>
    <row r="685" spans="2:31" s="3" customFormat="1" ht="19.8" customHeight="1" x14ac:dyDescent="0.3">
      <c r="B685" s="60"/>
      <c r="C685" s="741"/>
      <c r="D685" s="666"/>
      <c r="E685" s="667"/>
      <c r="F685" s="743"/>
      <c r="G685" s="743"/>
      <c r="H685" s="743"/>
      <c r="I685" s="278"/>
      <c r="J685" s="747" t="str">
        <f>IF(MONTH($D$15)&gt;=10,(YEAR($D$15)-2)&amp;"/"&amp;(YEAR($D$15)-1),(YEAR($D$15)-3)&amp;"/"&amp;(YEAR($D$15)-2))</f>
        <v>2022/2023</v>
      </c>
      <c r="K685" s="747"/>
      <c r="L685" s="747"/>
      <c r="M685" s="747" t="str">
        <f>IF(MONTH($D$15)&gt;=10,(YEAR($D$15)-1)&amp;"/"&amp;YEAR($D$15),(YEAR($D$15)-2)&amp;"/"&amp;(YEAR($D$15)-1))</f>
        <v>2023/2024</v>
      </c>
      <c r="N685" s="747"/>
      <c r="O685" s="747"/>
      <c r="P685" s="747" t="str">
        <f>IF(MONTH($D$15)&gt;=10,YEAR($D$15)&amp;"/"&amp;YEAR($D$15)+1,YEAR($D$15)-1&amp;"/"&amp;YEAR($D$15))</f>
        <v>2024/2025</v>
      </c>
      <c r="Q685" s="747"/>
      <c r="R685" s="747"/>
      <c r="S685" s="747" t="str">
        <f>IF(MONTH($D$15)&gt;=10,(YEAR($D$15)+1)&amp;"/"&amp;(YEAR($D$15)+2),YEAR($D$15)&amp;"/"&amp;(YEAR($D$15)+1))</f>
        <v>2025/2026</v>
      </c>
      <c r="T685" s="747"/>
      <c r="U685" s="747"/>
      <c r="V685" s="747" t="str">
        <f>IF(MONTH($D$15)&gt;=10,(YEAR($D$15)+2)&amp;"/"&amp;(YEAR($D$15)+3),(YEAR($D$15)+1)&amp;"/"&amp;(YEAR($D$15)+2))</f>
        <v>2026/2027</v>
      </c>
      <c r="W685" s="747"/>
      <c r="X685" s="747"/>
      <c r="Y685" s="117"/>
      <c r="Z685" s="115"/>
      <c r="AA685" s="115"/>
      <c r="AB685" s="115"/>
      <c r="AC685" s="115"/>
      <c r="AD685" s="116"/>
      <c r="AE685" s="61"/>
    </row>
    <row r="686" spans="2:31" s="3" customFormat="1" ht="18" customHeight="1" x14ac:dyDescent="0.3">
      <c r="B686" s="60"/>
      <c r="C686" s="741"/>
      <c r="D686" s="748" t="s">
        <v>30</v>
      </c>
      <c r="E686" s="749"/>
      <c r="F686" s="749"/>
      <c r="G686" s="749"/>
      <c r="H686" s="749"/>
      <c r="I686" s="750"/>
      <c r="J686" s="32" t="s">
        <v>287</v>
      </c>
      <c r="K686" s="110" t="s">
        <v>288</v>
      </c>
      <c r="L686" s="35" t="s">
        <v>289</v>
      </c>
      <c r="M686" s="32" t="s">
        <v>287</v>
      </c>
      <c r="N686" s="110" t="s">
        <v>288</v>
      </c>
      <c r="O686" s="35" t="s">
        <v>289</v>
      </c>
      <c r="P686" s="32" t="s">
        <v>287</v>
      </c>
      <c r="Q686" s="110" t="s">
        <v>288</v>
      </c>
      <c r="R686" s="35" t="s">
        <v>289</v>
      </c>
      <c r="S686" s="32" t="s">
        <v>287</v>
      </c>
      <c r="T686" s="110" t="s">
        <v>288</v>
      </c>
      <c r="U686" s="35" t="s">
        <v>289</v>
      </c>
      <c r="V686" s="32" t="s">
        <v>287</v>
      </c>
      <c r="W686" s="110" t="s">
        <v>288</v>
      </c>
      <c r="X686" s="35" t="s">
        <v>289</v>
      </c>
      <c r="Y686" s="657"/>
      <c r="Z686" s="658"/>
      <c r="AA686" s="658"/>
      <c r="AB686" s="658"/>
      <c r="AC686" s="658"/>
      <c r="AD686" s="659"/>
      <c r="AE686" s="61"/>
    </row>
    <row r="687" spans="2:31" s="3" customFormat="1" ht="18" customHeight="1" x14ac:dyDescent="0.3">
      <c r="B687" s="60"/>
      <c r="C687" s="741"/>
      <c r="D687" s="728" t="str" cm="1">
        <f t="array" ref="D687">IFERROR(IF(INDEX(BaseSafra!E:E,MATCH(Safra!F$684,BaseSafra!E:E, 0)+ROW(A1))&lt;&gt;"",IF(INDEX(BaseSafra!E:E,MATCH(Safra!F$684,BaseSafra!E:E, 0)+ROW(A1))&lt;&gt;Safra!F$684,INDEX(BaseSafra!E:E,MATCH(Safra!F$684, BaseSafra!E:E, 0)+ROW(A1)),""),""),"")</f>
        <v>Área Plantada (ha)</v>
      </c>
      <c r="E687" s="729"/>
      <c r="F687" s="729"/>
      <c r="G687" s="729"/>
      <c r="H687" s="729"/>
      <c r="I687" s="730"/>
      <c r="J687" s="220">
        <f t="shared" ref="J687:X687" si="181">SUM(J688:J689)</f>
        <v>0</v>
      </c>
      <c r="K687" s="220">
        <f t="shared" si="181"/>
        <v>0</v>
      </c>
      <c r="L687" s="220">
        <f t="shared" si="181"/>
        <v>0</v>
      </c>
      <c r="M687" s="220">
        <f t="shared" si="181"/>
        <v>0</v>
      </c>
      <c r="N687" s="220">
        <f t="shared" si="181"/>
        <v>0</v>
      </c>
      <c r="O687" s="220">
        <f t="shared" si="181"/>
        <v>0</v>
      </c>
      <c r="P687" s="220">
        <f t="shared" si="181"/>
        <v>0</v>
      </c>
      <c r="Q687" s="220">
        <f t="shared" si="181"/>
        <v>0</v>
      </c>
      <c r="R687" s="220">
        <f t="shared" si="181"/>
        <v>0</v>
      </c>
      <c r="S687" s="220">
        <f t="shared" si="181"/>
        <v>0</v>
      </c>
      <c r="T687" s="220">
        <f t="shared" si="181"/>
        <v>0</v>
      </c>
      <c r="U687" s="220">
        <f t="shared" si="181"/>
        <v>0</v>
      </c>
      <c r="V687" s="220">
        <f t="shared" si="181"/>
        <v>0</v>
      </c>
      <c r="W687" s="220">
        <f t="shared" si="181"/>
        <v>0</v>
      </c>
      <c r="X687" s="220">
        <f t="shared" si="181"/>
        <v>0</v>
      </c>
      <c r="Y687" s="657"/>
      <c r="Z687" s="658"/>
      <c r="AA687" s="658"/>
      <c r="AB687" s="658"/>
      <c r="AC687" s="658"/>
      <c r="AD687" s="659"/>
      <c r="AE687" s="61"/>
    </row>
    <row r="688" spans="2:31" s="3" customFormat="1" ht="18" customHeight="1" x14ac:dyDescent="0.3">
      <c r="B688" s="60"/>
      <c r="C688" s="741"/>
      <c r="D688" s="728" t="str" cm="1">
        <f t="array" ref="D688">IFERROR(IF(INDEX(BaseSafra!E:E,MATCH(Safra!F$684,BaseSafra!E:E, 0)+ROW(A2))&lt;&gt;"",IF(INDEX(BaseSafra!E:E,MATCH(Safra!F$684,BaseSafra!E:E, 0)+ROW(A2))&lt;&gt;Safra!F$684,INDEX(BaseSafra!E:E,MATCH(Safra!F$684, BaseSafra!E:E, 0)+ROW(A2)),""),""),"")</f>
        <v>Própria (ha)</v>
      </c>
      <c r="E688" s="729"/>
      <c r="F688" s="729"/>
      <c r="G688" s="729"/>
      <c r="H688" s="729"/>
      <c r="I688" s="730"/>
      <c r="J688" s="229"/>
      <c r="K688" s="229"/>
      <c r="L688" s="229"/>
      <c r="M688" s="229"/>
      <c r="N688" s="229"/>
      <c r="O688" s="229"/>
      <c r="P688" s="229"/>
      <c r="Q688" s="229"/>
      <c r="R688" s="229"/>
      <c r="S688" s="229"/>
      <c r="T688" s="229"/>
      <c r="U688" s="229"/>
      <c r="V688" s="229"/>
      <c r="W688" s="229"/>
      <c r="X688" s="229"/>
      <c r="Y688" s="657"/>
      <c r="Z688" s="658"/>
      <c r="AA688" s="658"/>
      <c r="AB688" s="658"/>
      <c r="AC688" s="658"/>
      <c r="AD688" s="659"/>
      <c r="AE688" s="61"/>
    </row>
    <row r="689" spans="2:31" s="3" customFormat="1" ht="18" customHeight="1" x14ac:dyDescent="0.3">
      <c r="B689" s="60"/>
      <c r="C689" s="741"/>
      <c r="D689" s="728" t="str" cm="1">
        <f t="array" ref="D689">IFERROR(IF(INDEX(BaseSafra!E:E,MATCH(Safra!F$684,BaseSafra!E:E, 0)+ROW(A3))&lt;&gt;"",IF(INDEX(BaseSafra!E:E,MATCH(Safra!F$684,BaseSafra!E:E, 0)+ROW(A3))&lt;&gt;Safra!F$684,INDEX(BaseSafra!E:E,MATCH(Safra!F$684, BaseSafra!E:E, 0)+ROW(A3)),""),""),"")</f>
        <v>Arrendada (ha)</v>
      </c>
      <c r="E689" s="729"/>
      <c r="F689" s="729"/>
      <c r="G689" s="729"/>
      <c r="H689" s="729"/>
      <c r="I689" s="730"/>
      <c r="J689" s="229"/>
      <c r="K689" s="229"/>
      <c r="L689" s="229"/>
      <c r="M689" s="229"/>
      <c r="N689" s="229"/>
      <c r="O689" s="229"/>
      <c r="P689" s="229"/>
      <c r="Q689" s="229"/>
      <c r="R689" s="229"/>
      <c r="S689" s="229"/>
      <c r="T689" s="229"/>
      <c r="U689" s="229"/>
      <c r="V689" s="229"/>
      <c r="W689" s="229"/>
      <c r="X689" s="229"/>
      <c r="Y689" s="657"/>
      <c r="Z689" s="658"/>
      <c r="AA689" s="658"/>
      <c r="AB689" s="658"/>
      <c r="AC689" s="658"/>
      <c r="AD689" s="659"/>
      <c r="AE689" s="61"/>
    </row>
    <row r="690" spans="2:31" s="3" customFormat="1" ht="18" customHeight="1" x14ac:dyDescent="0.3">
      <c r="B690" s="60"/>
      <c r="C690" s="741"/>
      <c r="D690" s="728" t="str" cm="1">
        <f t="array" ref="D690">IFERROR(IF(INDEX(BaseSafra!E:E,MATCH(Safra!F$684,BaseSafra!E:E, 0)+ROW(A4))&lt;&gt;"",IF(INDEX(BaseSafra!E:E,MATCH(Safra!F$684,BaseSafra!E:E, 0)+ROW(A4))&lt;&gt;Safra!F$684,INDEX(BaseSafra!E:E,MATCH(Safra!F$684, BaseSafra!E:E, 0)+ROW(A4)),""),""),"")</f>
        <v>Rendimento (sc/ha)</v>
      </c>
      <c r="E690" s="729"/>
      <c r="F690" s="729"/>
      <c r="G690" s="729"/>
      <c r="H690" s="729"/>
      <c r="I690" s="730"/>
      <c r="J690" s="229"/>
      <c r="K690" s="229"/>
      <c r="L690" s="229"/>
      <c r="M690" s="229"/>
      <c r="N690" s="229"/>
      <c r="O690" s="229"/>
      <c r="P690" s="229"/>
      <c r="Q690" s="229"/>
      <c r="R690" s="229"/>
      <c r="S690" s="229"/>
      <c r="T690" s="229"/>
      <c r="U690" s="229"/>
      <c r="V690" s="229"/>
      <c r="W690" s="229"/>
      <c r="X690" s="229"/>
      <c r="Y690" s="657"/>
      <c r="Z690" s="658"/>
      <c r="AA690" s="658"/>
      <c r="AB690" s="658"/>
      <c r="AC690" s="658"/>
      <c r="AD690" s="659"/>
      <c r="AE690" s="61"/>
    </row>
    <row r="691" spans="2:31" s="3" customFormat="1" ht="18" customHeight="1" x14ac:dyDescent="0.3">
      <c r="B691" s="60"/>
      <c r="C691" s="741"/>
      <c r="D691" s="728" t="str" cm="1">
        <f t="array" ref="D691">IFERROR(IF(INDEX(BaseSafra!E:E,MATCH(Safra!F$684,BaseSafra!E:E, 0)+ROW(A5))&lt;&gt;"",IF(INDEX(BaseSafra!E:E,MATCH(Safra!F$684,BaseSafra!E:E, 0)+ROW(A5))&lt;&gt;Safra!F$684,INDEX(BaseSafra!E:E,MATCH(Safra!F$684, BaseSafra!E:E, 0)+ROW(A5)),""),""),"")</f>
        <v>Produção (sc)</v>
      </c>
      <c r="E691" s="729"/>
      <c r="F691" s="729"/>
      <c r="G691" s="729"/>
      <c r="H691" s="729"/>
      <c r="I691" s="730"/>
      <c r="J691" s="229">
        <f t="shared" ref="J691:X691" si="182">J690*J687</f>
        <v>0</v>
      </c>
      <c r="K691" s="229">
        <f t="shared" si="182"/>
        <v>0</v>
      </c>
      <c r="L691" s="229">
        <f t="shared" si="182"/>
        <v>0</v>
      </c>
      <c r="M691" s="229">
        <f t="shared" si="182"/>
        <v>0</v>
      </c>
      <c r="N691" s="229">
        <f t="shared" si="182"/>
        <v>0</v>
      </c>
      <c r="O691" s="229">
        <f t="shared" si="182"/>
        <v>0</v>
      </c>
      <c r="P691" s="229">
        <f t="shared" si="182"/>
        <v>0</v>
      </c>
      <c r="Q691" s="229">
        <f t="shared" si="182"/>
        <v>0</v>
      </c>
      <c r="R691" s="229">
        <f t="shared" si="182"/>
        <v>0</v>
      </c>
      <c r="S691" s="229">
        <f t="shared" si="182"/>
        <v>0</v>
      </c>
      <c r="T691" s="229">
        <f t="shared" si="182"/>
        <v>0</v>
      </c>
      <c r="U691" s="229">
        <f t="shared" si="182"/>
        <v>0</v>
      </c>
      <c r="V691" s="229">
        <f t="shared" si="182"/>
        <v>0</v>
      </c>
      <c r="W691" s="229">
        <f t="shared" si="182"/>
        <v>0</v>
      </c>
      <c r="X691" s="229">
        <f t="shared" si="182"/>
        <v>0</v>
      </c>
      <c r="Y691" s="657"/>
      <c r="Z691" s="658"/>
      <c r="AA691" s="658"/>
      <c r="AB691" s="658"/>
      <c r="AC691" s="658"/>
      <c r="AD691" s="659"/>
      <c r="AE691" s="61"/>
    </row>
    <row r="692" spans="2:31" s="3" customFormat="1" ht="18" customHeight="1" x14ac:dyDescent="0.3">
      <c r="B692" s="60"/>
      <c r="C692" s="741"/>
      <c r="D692" s="728" t="str" cm="1">
        <f t="array" ref="D692">IFERROR(IF(INDEX(BaseSafra!E:E,MATCH(Safra!F$684,BaseSafra!E:E, 0)+ROW(A6))&lt;&gt;"",IF(INDEX(BaseSafra!E:E,MATCH(Safra!F$684,BaseSafra!E:E, 0)+ROW(A6))&lt;&gt;Safra!F$684,INDEX(BaseSafra!E:E,MATCH(Safra!F$684, BaseSafra!E:E, 0)+ROW(A6)),""),""),"")</f>
        <v>Preço médio (R$/sc)</v>
      </c>
      <c r="E692" s="729"/>
      <c r="F692" s="729"/>
      <c r="G692" s="729"/>
      <c r="H692" s="729"/>
      <c r="I692" s="730"/>
      <c r="J692" s="229"/>
      <c r="K692" s="229"/>
      <c r="L692" s="229"/>
      <c r="M692" s="231"/>
      <c r="N692" s="231"/>
      <c r="O692" s="231"/>
      <c r="P692" s="231"/>
      <c r="Q692" s="231"/>
      <c r="R692" s="231"/>
      <c r="S692" s="231"/>
      <c r="T692" s="231"/>
      <c r="U692" s="231"/>
      <c r="V692" s="231"/>
      <c r="W692" s="231"/>
      <c r="X692" s="231"/>
      <c r="Y692" s="657"/>
      <c r="Z692" s="658"/>
      <c r="AA692" s="658"/>
      <c r="AB692" s="658"/>
      <c r="AC692" s="658"/>
      <c r="AD692" s="659"/>
      <c r="AE692" s="61"/>
    </row>
    <row r="693" spans="2:31" s="3" customFormat="1" ht="18" customHeight="1" x14ac:dyDescent="0.3">
      <c r="B693" s="60"/>
      <c r="C693" s="741"/>
      <c r="D693" s="728" t="str" cm="1">
        <f t="array" ref="D693">IFERROR(IF(INDEX(BaseSafra!E:E,MATCH(Safra!F$684,BaseSafra!E:E, 0)+ROW(A7))&lt;&gt;"",IF(INDEX(BaseSafra!E:E,MATCH(Safra!F$684,BaseSafra!E:E, 0)+ROW(A7))&lt;&gt;Safra!F$684,INDEX(BaseSafra!E:E,MATCH(Safra!F$684, BaseSafra!E:E, 0)+ROW(A7)),""),""),"")</f>
        <v>Custo Médio de Produção (R$/sc)</v>
      </c>
      <c r="E693" s="729"/>
      <c r="F693" s="729"/>
      <c r="G693" s="729"/>
      <c r="H693" s="729"/>
      <c r="I693" s="730"/>
      <c r="J693" s="229"/>
      <c r="K693" s="229"/>
      <c r="L693" s="229"/>
      <c r="M693" s="231"/>
      <c r="N693" s="231"/>
      <c r="O693" s="231"/>
      <c r="P693" s="231"/>
      <c r="Q693" s="231"/>
      <c r="R693" s="231"/>
      <c r="S693" s="231"/>
      <c r="T693" s="231"/>
      <c r="U693" s="231"/>
      <c r="V693" s="231"/>
      <c r="W693" s="231"/>
      <c r="X693" s="231"/>
      <c r="Y693" s="657"/>
      <c r="Z693" s="658"/>
      <c r="AA693" s="658"/>
      <c r="AB693" s="658"/>
      <c r="AC693" s="658"/>
      <c r="AD693" s="659"/>
      <c r="AE693" s="61"/>
    </row>
    <row r="694" spans="2:31" s="3" customFormat="1" ht="18" customHeight="1" x14ac:dyDescent="0.3">
      <c r="B694" s="60"/>
      <c r="C694" s="741"/>
      <c r="D694" s="728" t="str" cm="1">
        <f t="array" ref="D694">IFERROR(IF(INDEX(BaseSafra!E:E,MATCH(Safra!F$684,BaseSafra!E:E, 0)+ROW(A8))&lt;&gt;"",IF(INDEX(BaseSafra!E:E,MATCH(Safra!F$684,BaseSafra!E:E, 0)+ROW(A8))&lt;&gt;Safra!F$684,INDEX(BaseSafra!E:E,MATCH(Safra!F$684, BaseSafra!E:E, 0)+ROW(A8)),""),""),"")</f>
        <v>Receita Total (R$)</v>
      </c>
      <c r="E694" s="729"/>
      <c r="F694" s="729"/>
      <c r="G694" s="729"/>
      <c r="H694" s="729"/>
      <c r="I694" s="730"/>
      <c r="J694" s="239">
        <f t="shared" ref="J694:X694" si="183">J691*J692</f>
        <v>0</v>
      </c>
      <c r="K694" s="239">
        <f t="shared" si="183"/>
        <v>0</v>
      </c>
      <c r="L694" s="239">
        <f t="shared" si="183"/>
        <v>0</v>
      </c>
      <c r="M694" s="239">
        <f t="shared" si="183"/>
        <v>0</v>
      </c>
      <c r="N694" s="239">
        <f t="shared" si="183"/>
        <v>0</v>
      </c>
      <c r="O694" s="239">
        <f t="shared" si="183"/>
        <v>0</v>
      </c>
      <c r="P694" s="239">
        <f t="shared" si="183"/>
        <v>0</v>
      </c>
      <c r="Q694" s="239">
        <f t="shared" si="183"/>
        <v>0</v>
      </c>
      <c r="R694" s="239">
        <f t="shared" si="183"/>
        <v>0</v>
      </c>
      <c r="S694" s="239">
        <f t="shared" si="183"/>
        <v>0</v>
      </c>
      <c r="T694" s="239">
        <f t="shared" si="183"/>
        <v>0</v>
      </c>
      <c r="U694" s="239">
        <f t="shared" si="183"/>
        <v>0</v>
      </c>
      <c r="V694" s="239">
        <f t="shared" si="183"/>
        <v>0</v>
      </c>
      <c r="W694" s="239">
        <f t="shared" si="183"/>
        <v>0</v>
      </c>
      <c r="X694" s="239">
        <f t="shared" si="183"/>
        <v>0</v>
      </c>
      <c r="Y694" s="657"/>
      <c r="Z694" s="658"/>
      <c r="AA694" s="658"/>
      <c r="AB694" s="658"/>
      <c r="AC694" s="658"/>
      <c r="AD694" s="659"/>
      <c r="AE694" s="61"/>
    </row>
    <row r="695" spans="2:31" s="3" customFormat="1" ht="18" customHeight="1" x14ac:dyDescent="0.3">
      <c r="B695" s="60"/>
      <c r="C695" s="741"/>
      <c r="D695" s="728" t="str" cm="1">
        <f t="array" ref="D695">IFERROR(IF(INDEX(BaseSafra!E:E,MATCH(Safra!F$684,BaseSafra!E:E, 0)+ROW(A9))&lt;&gt;"",IF(INDEX(BaseSafra!E:E,MATCH(Safra!F$684,BaseSafra!E:E, 0)+ROW(A9))&lt;&gt;Safra!F$684,INDEX(BaseSafra!E:E,MATCH(Safra!F$684, BaseSafra!E:E, 0)+ROW(A9)),""),""),"")</f>
        <v>Custo Total de Produção (R$)</v>
      </c>
      <c r="E695" s="729"/>
      <c r="F695" s="729"/>
      <c r="G695" s="729"/>
      <c r="H695" s="729"/>
      <c r="I695" s="730"/>
      <c r="J695" s="239">
        <f t="shared" ref="J695:X695" si="184">J693*J687</f>
        <v>0</v>
      </c>
      <c r="K695" s="239">
        <f t="shared" si="184"/>
        <v>0</v>
      </c>
      <c r="L695" s="239">
        <f t="shared" si="184"/>
        <v>0</v>
      </c>
      <c r="M695" s="239">
        <f t="shared" si="184"/>
        <v>0</v>
      </c>
      <c r="N695" s="239">
        <f t="shared" si="184"/>
        <v>0</v>
      </c>
      <c r="O695" s="239">
        <f t="shared" si="184"/>
        <v>0</v>
      </c>
      <c r="P695" s="239">
        <f t="shared" si="184"/>
        <v>0</v>
      </c>
      <c r="Q695" s="239">
        <f t="shared" si="184"/>
        <v>0</v>
      </c>
      <c r="R695" s="239">
        <f t="shared" si="184"/>
        <v>0</v>
      </c>
      <c r="S695" s="239">
        <f t="shared" si="184"/>
        <v>0</v>
      </c>
      <c r="T695" s="239">
        <f t="shared" si="184"/>
        <v>0</v>
      </c>
      <c r="U695" s="239">
        <f t="shared" si="184"/>
        <v>0</v>
      </c>
      <c r="V695" s="239">
        <f t="shared" si="184"/>
        <v>0</v>
      </c>
      <c r="W695" s="239">
        <f t="shared" si="184"/>
        <v>0</v>
      </c>
      <c r="X695" s="239">
        <f t="shared" si="184"/>
        <v>0</v>
      </c>
      <c r="Y695" s="657"/>
      <c r="Z695" s="658"/>
      <c r="AA695" s="658"/>
      <c r="AB695" s="658"/>
      <c r="AC695" s="658"/>
      <c r="AD695" s="659"/>
      <c r="AE695" s="61"/>
    </row>
    <row r="696" spans="2:31" s="3" customFormat="1" ht="18" customHeight="1" x14ac:dyDescent="0.3">
      <c r="B696" s="60"/>
      <c r="C696" s="741"/>
      <c r="D696" s="728" t="str" cm="1">
        <f t="array" ref="D696">IFERROR(IF(INDEX(BaseSafra!E:E,MATCH(Safra!F$684,BaseSafra!E:E, 0)+ROW(A10))&lt;&gt;"",IF(INDEX(BaseSafra!E:E,MATCH(Safra!F$684,BaseSafra!E:E, 0)+ROW(A10))&lt;&gt;Safra!F$684,INDEX(BaseSafra!E:E,MATCH(Safra!F$684, BaseSafra!E:E, 0)+ROW(A10)),""),""),"")</f>
        <v>RESULTADO BRUTO (R$)</v>
      </c>
      <c r="E696" s="729"/>
      <c r="F696" s="729"/>
      <c r="G696" s="729"/>
      <c r="H696" s="729"/>
      <c r="I696" s="730"/>
      <c r="J696" s="239">
        <f t="shared" ref="J696:X696" si="185">J694-J695</f>
        <v>0</v>
      </c>
      <c r="K696" s="239">
        <f t="shared" si="185"/>
        <v>0</v>
      </c>
      <c r="L696" s="239">
        <f t="shared" si="185"/>
        <v>0</v>
      </c>
      <c r="M696" s="239">
        <f t="shared" si="185"/>
        <v>0</v>
      </c>
      <c r="N696" s="239">
        <f t="shared" si="185"/>
        <v>0</v>
      </c>
      <c r="O696" s="239">
        <f t="shared" si="185"/>
        <v>0</v>
      </c>
      <c r="P696" s="239">
        <f t="shared" si="185"/>
        <v>0</v>
      </c>
      <c r="Q696" s="239">
        <f t="shared" si="185"/>
        <v>0</v>
      </c>
      <c r="R696" s="239">
        <f t="shared" si="185"/>
        <v>0</v>
      </c>
      <c r="S696" s="239">
        <f t="shared" si="185"/>
        <v>0</v>
      </c>
      <c r="T696" s="239">
        <f t="shared" si="185"/>
        <v>0</v>
      </c>
      <c r="U696" s="239">
        <f t="shared" si="185"/>
        <v>0</v>
      </c>
      <c r="V696" s="239">
        <f t="shared" si="185"/>
        <v>0</v>
      </c>
      <c r="W696" s="239">
        <f t="shared" si="185"/>
        <v>0</v>
      </c>
      <c r="X696" s="239">
        <f t="shared" si="185"/>
        <v>0</v>
      </c>
      <c r="Y696" s="657"/>
      <c r="Z696" s="658"/>
      <c r="AA696" s="658"/>
      <c r="AB696" s="658"/>
      <c r="AC696" s="658"/>
      <c r="AD696" s="659"/>
      <c r="AE696" s="61"/>
    </row>
    <row r="697" spans="2:31" s="3" customFormat="1" ht="18" customHeight="1" x14ac:dyDescent="0.3">
      <c r="B697" s="60"/>
      <c r="C697" s="741"/>
      <c r="D697" s="728" t="str" cm="1">
        <f t="array" ref="D697">IFERROR(IF(INDEX(BaseSafra!E:E,MATCH(Safra!F$684,BaseSafra!E:E, 0)+ROW(A11))&lt;&gt;"",IF(INDEX(BaseSafra!E:E,MATCH(Safra!F$684,BaseSafra!E:E, 0)+ROW(A11))&lt;&gt;Safra!F$684,INDEX(BaseSafra!E:E,MATCH(Safra!F$684, BaseSafra!E:E, 0)+ROW(A11)),""),""),"")</f>
        <v>MARGEM BRUTA (%)</v>
      </c>
      <c r="E697" s="729"/>
      <c r="F697" s="729"/>
      <c r="G697" s="729"/>
      <c r="H697" s="729"/>
      <c r="I697" s="730"/>
      <c r="J697" s="239">
        <f t="shared" ref="J697:X697" si="186">IFERROR(J696/J694,0)</f>
        <v>0</v>
      </c>
      <c r="K697" s="239">
        <f t="shared" si="186"/>
        <v>0</v>
      </c>
      <c r="L697" s="239">
        <f t="shared" si="186"/>
        <v>0</v>
      </c>
      <c r="M697" s="239">
        <f t="shared" si="186"/>
        <v>0</v>
      </c>
      <c r="N697" s="239">
        <f t="shared" si="186"/>
        <v>0</v>
      </c>
      <c r="O697" s="239">
        <f t="shared" si="186"/>
        <v>0</v>
      </c>
      <c r="P697" s="239">
        <f t="shared" si="186"/>
        <v>0</v>
      </c>
      <c r="Q697" s="239">
        <f t="shared" si="186"/>
        <v>0</v>
      </c>
      <c r="R697" s="239">
        <f t="shared" si="186"/>
        <v>0</v>
      </c>
      <c r="S697" s="239">
        <f t="shared" si="186"/>
        <v>0</v>
      </c>
      <c r="T697" s="239">
        <f t="shared" si="186"/>
        <v>0</v>
      </c>
      <c r="U697" s="239">
        <f t="shared" si="186"/>
        <v>0</v>
      </c>
      <c r="V697" s="239">
        <f t="shared" si="186"/>
        <v>0</v>
      </c>
      <c r="W697" s="239">
        <f t="shared" si="186"/>
        <v>0</v>
      </c>
      <c r="X697" s="239">
        <f t="shared" si="186"/>
        <v>0</v>
      </c>
      <c r="Y697" s="657"/>
      <c r="Z697" s="658"/>
      <c r="AA697" s="658"/>
      <c r="AB697" s="658"/>
      <c r="AC697" s="658"/>
      <c r="AD697" s="659"/>
      <c r="AE697" s="61"/>
    </row>
    <row r="698" spans="2:31" s="3" customFormat="1" ht="18" customHeight="1" x14ac:dyDescent="0.3">
      <c r="B698" s="60"/>
      <c r="C698" s="741"/>
      <c r="D698" s="728" t="str" cm="1">
        <f t="array" ref="D698">IFERROR(IF(INDEX(BaseSafra!E:E,MATCH(Safra!F$684,BaseSafra!E:E, 0)+ROW(A12))&lt;&gt;"",IF(INDEX(BaseSafra!E:E,MATCH(Safra!F$684,BaseSafra!E:E, 0)+ROW(A12))&lt;&gt;Safra!F$684,INDEX(BaseSafra!E:E,MATCH(Safra!F$684, BaseSafra!E:E, 0)+ROW(A12)),""),""),"")</f>
        <v/>
      </c>
      <c r="E698" s="729"/>
      <c r="F698" s="729"/>
      <c r="G698" s="729"/>
      <c r="H698" s="729"/>
      <c r="I698" s="730"/>
      <c r="J698" s="229"/>
      <c r="K698" s="229"/>
      <c r="L698" s="229"/>
      <c r="M698" s="279"/>
      <c r="N698" s="279"/>
      <c r="O698" s="279"/>
      <c r="P698" s="279"/>
      <c r="Q698" s="279"/>
      <c r="R698" s="279"/>
      <c r="S698" s="279"/>
      <c r="T698" s="279"/>
      <c r="U698" s="279"/>
      <c r="V698" s="279"/>
      <c r="W698" s="279"/>
      <c r="X698" s="279"/>
      <c r="Y698" s="657"/>
      <c r="Z698" s="658"/>
      <c r="AA698" s="658"/>
      <c r="AB698" s="658"/>
      <c r="AC698" s="658"/>
      <c r="AD698" s="659"/>
      <c r="AE698" s="61"/>
    </row>
    <row r="699" spans="2:31" s="3" customFormat="1" ht="18" customHeight="1" x14ac:dyDescent="0.3">
      <c r="B699" s="60"/>
      <c r="C699" s="741"/>
      <c r="D699" s="728" t="str" cm="1">
        <f t="array" ref="D699">IFERROR(IF(INDEX(BaseSafra!E:E,MATCH(Safra!F$684,BaseSafra!E:E, 0)+ROW(A13))&lt;&gt;"",IF(INDEX(BaseSafra!E:E,MATCH(Safra!F$684,BaseSafra!E:E, 0)+ROW(A13))&lt;&gt;Safra!F$684,INDEX(BaseSafra!E:E,MATCH(Safra!F$684, BaseSafra!E:E, 0)+ROW(A13)),""),""),"")</f>
        <v/>
      </c>
      <c r="E699" s="729"/>
      <c r="F699" s="729"/>
      <c r="G699" s="729"/>
      <c r="H699" s="729"/>
      <c r="I699" s="730"/>
      <c r="J699" s="229"/>
      <c r="K699" s="229"/>
      <c r="L699" s="229"/>
      <c r="M699" s="279"/>
      <c r="N699" s="279"/>
      <c r="O699" s="279"/>
      <c r="P699" s="279"/>
      <c r="Q699" s="279"/>
      <c r="R699" s="279"/>
      <c r="S699" s="279"/>
      <c r="T699" s="279"/>
      <c r="U699" s="279"/>
      <c r="V699" s="279"/>
      <c r="W699" s="279"/>
      <c r="X699" s="279"/>
      <c r="Y699" s="657"/>
      <c r="Z699" s="658"/>
      <c r="AA699" s="658"/>
      <c r="AB699" s="658"/>
      <c r="AC699" s="658"/>
      <c r="AD699" s="659"/>
      <c r="AE699" s="61"/>
    </row>
    <row r="700" spans="2:31" s="3" customFormat="1" ht="18" customHeight="1" x14ac:dyDescent="0.3">
      <c r="B700" s="60"/>
      <c r="C700" s="741"/>
      <c r="D700" s="728" t="str" cm="1">
        <f t="array" ref="D700">IFERROR(IF(INDEX(BaseSafra!E:E,MATCH(Safra!F$684,BaseSafra!E:E, 0)+ROW(A14))&lt;&gt;"",IF(INDEX(BaseSafra!E:E,MATCH(Safra!F$684,BaseSafra!E:E, 0)+ROW(A14))&lt;&gt;Safra!F$684,INDEX(BaseSafra!E:E,MATCH(Safra!F$684, BaseSafra!E:E, 0)+ROW(A14)),""),""),"")</f>
        <v/>
      </c>
      <c r="E700" s="729"/>
      <c r="F700" s="729"/>
      <c r="G700" s="729"/>
      <c r="H700" s="729"/>
      <c r="I700" s="730"/>
      <c r="J700" s="229"/>
      <c r="K700" s="229"/>
      <c r="L700" s="229"/>
      <c r="M700" s="279"/>
      <c r="N700" s="279"/>
      <c r="O700" s="279"/>
      <c r="P700" s="279"/>
      <c r="Q700" s="279"/>
      <c r="R700" s="279"/>
      <c r="S700" s="279"/>
      <c r="T700" s="279"/>
      <c r="U700" s="279"/>
      <c r="V700" s="279"/>
      <c r="W700" s="279"/>
      <c r="X700" s="279"/>
      <c r="Y700" s="657"/>
      <c r="Z700" s="658"/>
      <c r="AA700" s="658"/>
      <c r="AB700" s="658"/>
      <c r="AC700" s="658"/>
      <c r="AD700" s="659"/>
      <c r="AE700" s="61"/>
    </row>
    <row r="701" spans="2:31" s="3" customFormat="1" ht="18" customHeight="1" x14ac:dyDescent="0.3">
      <c r="B701" s="60"/>
      <c r="C701" s="741"/>
      <c r="D701" s="728" t="str" cm="1">
        <f t="array" ref="D701">IFERROR(IF(INDEX(BaseSafra!E:E,MATCH(Safra!F$684,BaseSafra!E:E, 0)+ROW(A15))&lt;&gt;"",IF(INDEX(BaseSafra!E:E,MATCH(Safra!F$684,BaseSafra!E:E, 0)+ROW(A15))&lt;&gt;Safra!F$684,INDEX(BaseSafra!E:E,MATCH(Safra!F$684, BaseSafra!E:E, 0)+ROW(A15)),""),""),"")</f>
        <v/>
      </c>
      <c r="E701" s="729"/>
      <c r="F701" s="729"/>
      <c r="G701" s="729"/>
      <c r="H701" s="729"/>
      <c r="I701" s="730"/>
      <c r="J701" s="229"/>
      <c r="K701" s="229"/>
      <c r="L701" s="229"/>
      <c r="M701" s="279"/>
      <c r="N701" s="279"/>
      <c r="O701" s="279"/>
      <c r="P701" s="279"/>
      <c r="Q701" s="279"/>
      <c r="R701" s="279"/>
      <c r="S701" s="279"/>
      <c r="T701" s="279"/>
      <c r="U701" s="279"/>
      <c r="V701" s="279"/>
      <c r="W701" s="279"/>
      <c r="X701" s="279"/>
      <c r="Y701" s="657"/>
      <c r="Z701" s="658"/>
      <c r="AA701" s="658"/>
      <c r="AB701" s="658"/>
      <c r="AC701" s="658"/>
      <c r="AD701" s="659"/>
      <c r="AE701" s="61"/>
    </row>
    <row r="702" spans="2:31" s="3" customFormat="1" ht="18" customHeight="1" x14ac:dyDescent="0.3">
      <c r="B702" s="60"/>
      <c r="C702" s="741"/>
      <c r="D702" s="728" t="str" cm="1">
        <f t="array" ref="D702">IFERROR(IF(INDEX(BaseSafra!E:E,MATCH(Safra!F$684,BaseSafra!E:E, 0)+ROW(A16))&lt;&gt;"",IF(INDEX(BaseSafra!E:E,MATCH(Safra!F$684,BaseSafra!E:E, 0)+ROW(A16))&lt;&gt;Safra!F$684,INDEX(BaseSafra!E:E,MATCH(Safra!F$684, BaseSafra!E:E, 0)+ROW(A16)),""),""),"")</f>
        <v/>
      </c>
      <c r="E702" s="729"/>
      <c r="F702" s="729"/>
      <c r="G702" s="729"/>
      <c r="H702" s="729"/>
      <c r="I702" s="730"/>
      <c r="J702" s="229"/>
      <c r="K702" s="229"/>
      <c r="L702" s="229"/>
      <c r="M702" s="279"/>
      <c r="N702" s="279"/>
      <c r="O702" s="279"/>
      <c r="P702" s="279"/>
      <c r="Q702" s="279"/>
      <c r="R702" s="279"/>
      <c r="S702" s="279"/>
      <c r="T702" s="279"/>
      <c r="U702" s="279"/>
      <c r="V702" s="279"/>
      <c r="W702" s="279"/>
      <c r="X702" s="279"/>
      <c r="Y702" s="657"/>
      <c r="Z702" s="658"/>
      <c r="AA702" s="658"/>
      <c r="AB702" s="658"/>
      <c r="AC702" s="658"/>
      <c r="AD702" s="659"/>
      <c r="AE702" s="61"/>
    </row>
    <row r="703" spans="2:31" s="3" customFormat="1" ht="18" customHeight="1" x14ac:dyDescent="0.3">
      <c r="B703" s="60"/>
      <c r="C703" s="741"/>
      <c r="D703" s="728" t="str" cm="1">
        <f t="array" ref="D703">IFERROR(IF(INDEX(BaseSafra!E:E,MATCH(Safra!F$684,BaseSafra!E:E, 0)+ROW(A17))&lt;&gt;"",IF(INDEX(BaseSafra!E:E,MATCH(Safra!F$684,BaseSafra!E:E, 0)+ROW(A17))&lt;&gt;Safra!F$684,INDEX(BaseSafra!E:E,MATCH(Safra!F$684, BaseSafra!E:E, 0)+ROW(A17)),""),""),"")</f>
        <v/>
      </c>
      <c r="E703" s="729"/>
      <c r="F703" s="729"/>
      <c r="G703" s="729"/>
      <c r="H703" s="729"/>
      <c r="I703" s="730"/>
      <c r="J703" s="229"/>
      <c r="K703" s="229"/>
      <c r="L703" s="229"/>
      <c r="M703" s="280"/>
      <c r="N703" s="280"/>
      <c r="O703" s="280"/>
      <c r="P703" s="280"/>
      <c r="Q703" s="280"/>
      <c r="R703" s="280"/>
      <c r="S703" s="280"/>
      <c r="T703" s="280"/>
      <c r="U703" s="280"/>
      <c r="V703" s="280"/>
      <c r="W703" s="280"/>
      <c r="X703" s="280"/>
      <c r="Y703" s="657"/>
      <c r="Z703" s="658"/>
      <c r="AA703" s="658"/>
      <c r="AB703" s="658"/>
      <c r="AC703" s="658"/>
      <c r="AD703" s="659"/>
      <c r="AE703" s="61"/>
    </row>
    <row r="704" spans="2:31" s="3" customFormat="1" ht="18" customHeight="1" x14ac:dyDescent="0.3">
      <c r="B704" s="60"/>
      <c r="C704" s="741"/>
      <c r="D704" s="728" t="str" cm="1">
        <f t="array" ref="D704">IFERROR(IF(INDEX(BaseSafra!E:E,MATCH(Safra!F$684,BaseSafra!E:E, 0)+ROW(A18))&lt;&gt;"",IF(INDEX(BaseSafra!E:E,MATCH(Safra!F$684,BaseSafra!E:E, 0)+ROW(A18))&lt;&gt;Safra!F$684,INDEX(BaseSafra!E:E,MATCH(Safra!F$684, BaseSafra!E:E, 0)+ROW(A18)),""),""),"")</f>
        <v/>
      </c>
      <c r="E704" s="729"/>
      <c r="F704" s="729"/>
      <c r="G704" s="729"/>
      <c r="H704" s="729"/>
      <c r="I704" s="730"/>
      <c r="J704" s="229"/>
      <c r="K704" s="229"/>
      <c r="L704" s="229"/>
      <c r="M704" s="280"/>
      <c r="N704" s="280"/>
      <c r="O704" s="280"/>
      <c r="P704" s="280"/>
      <c r="Q704" s="280"/>
      <c r="R704" s="280"/>
      <c r="S704" s="280"/>
      <c r="T704" s="280"/>
      <c r="U704" s="280"/>
      <c r="V704" s="280"/>
      <c r="W704" s="280"/>
      <c r="X704" s="280"/>
      <c r="Y704" s="657"/>
      <c r="Z704" s="658"/>
      <c r="AA704" s="658"/>
      <c r="AB704" s="658"/>
      <c r="AC704" s="658"/>
      <c r="AD704" s="659"/>
      <c r="AE704" s="61"/>
    </row>
    <row r="705" spans="2:31" s="3" customFormat="1" ht="18" customHeight="1" x14ac:dyDescent="0.3">
      <c r="B705" s="60"/>
      <c r="C705" s="741"/>
      <c r="D705" s="728" t="str" cm="1">
        <f t="array" ref="D705">IFERROR(IF(INDEX(BaseSafra!E:E,MATCH(Safra!F$684,BaseSafra!E:E, 0)+ROW(A19))&lt;&gt;"",IF(INDEX(BaseSafra!E:E,MATCH(Safra!F$684,BaseSafra!E:E, 0)+ROW(A19))&lt;&gt;Safra!F$684,INDEX(BaseSafra!E:E,MATCH(Safra!F$684, BaseSafra!E:E, 0)+ROW(A19)),""),""),"")</f>
        <v/>
      </c>
      <c r="E705" s="729"/>
      <c r="F705" s="729"/>
      <c r="G705" s="729"/>
      <c r="H705" s="729"/>
      <c r="I705" s="730"/>
      <c r="J705" s="229"/>
      <c r="K705" s="229"/>
      <c r="L705" s="229"/>
      <c r="M705" s="280"/>
      <c r="N705" s="280"/>
      <c r="O705" s="280"/>
      <c r="P705" s="280"/>
      <c r="Q705" s="280"/>
      <c r="R705" s="280"/>
      <c r="S705" s="280"/>
      <c r="T705" s="280"/>
      <c r="U705" s="280"/>
      <c r="V705" s="280"/>
      <c r="W705" s="280"/>
      <c r="X705" s="280"/>
      <c r="Y705" s="657"/>
      <c r="Z705" s="658"/>
      <c r="AA705" s="658"/>
      <c r="AB705" s="658"/>
      <c r="AC705" s="658"/>
      <c r="AD705" s="659"/>
      <c r="AE705" s="61"/>
    </row>
    <row r="706" spans="2:31" s="3" customFormat="1" ht="18" customHeight="1" x14ac:dyDescent="0.3">
      <c r="B706" s="60"/>
      <c r="C706" s="741"/>
      <c r="D706" s="728" t="str" cm="1">
        <f t="array" ref="D706">IFERROR(IF(INDEX(BaseSafra!E:E,MATCH(Safra!F$684,BaseSafra!E:E, 0)+ROW(A20))&lt;&gt;"",IF(INDEX(BaseSafra!E:E,MATCH(Safra!F$684,BaseSafra!E:E, 0)+ROW(A20))&lt;&gt;Safra!F$684,INDEX(BaseSafra!E:E,MATCH(Safra!F$684, BaseSafra!E:E, 0)+ROW(A20)),""),""),"")</f>
        <v/>
      </c>
      <c r="E706" s="729"/>
      <c r="F706" s="729"/>
      <c r="G706" s="729"/>
      <c r="H706" s="729"/>
      <c r="I706" s="730"/>
      <c r="J706" s="229"/>
      <c r="K706" s="229"/>
      <c r="L706" s="229"/>
      <c r="M706" s="280"/>
      <c r="N706" s="280"/>
      <c r="O706" s="280"/>
      <c r="P706" s="280"/>
      <c r="Q706" s="280"/>
      <c r="R706" s="280"/>
      <c r="S706" s="280"/>
      <c r="T706" s="280"/>
      <c r="U706" s="280"/>
      <c r="V706" s="280"/>
      <c r="W706" s="280"/>
      <c r="X706" s="280"/>
      <c r="Y706" s="657"/>
      <c r="Z706" s="658"/>
      <c r="AA706" s="658"/>
      <c r="AB706" s="658"/>
      <c r="AC706" s="658"/>
      <c r="AD706" s="659"/>
      <c r="AE706" s="61"/>
    </row>
    <row r="707" spans="2:31" s="3" customFormat="1" ht="18" customHeight="1" x14ac:dyDescent="0.3">
      <c r="B707" s="60"/>
      <c r="C707" s="742"/>
      <c r="D707" s="728" t="str" cm="1">
        <f t="array" ref="D707">IFERROR(IF(INDEX(BaseSafra!E:E,MATCH(Safra!F$684,BaseSafra!E:E, 0)+ROW(A21))&lt;&gt;"",IF(INDEX(BaseSafra!E:E,MATCH(Safra!F$684,BaseSafra!E:E, 0)+ROW(A21))&lt;&gt;Safra!F$684,INDEX(BaseSafra!E:E,MATCH(Safra!F$684, BaseSafra!E:E, 0)+ROW(A21)),""),""),"")</f>
        <v/>
      </c>
      <c r="E707" s="729"/>
      <c r="F707" s="729"/>
      <c r="G707" s="729"/>
      <c r="H707" s="729"/>
      <c r="I707" s="730"/>
      <c r="J707" s="240"/>
      <c r="K707" s="240"/>
      <c r="L707" s="240"/>
      <c r="M707" s="281"/>
      <c r="N707" s="281"/>
      <c r="O707" s="281"/>
      <c r="P707" s="281"/>
      <c r="Q707" s="281"/>
      <c r="R707" s="281"/>
      <c r="S707" s="281"/>
      <c r="T707" s="281"/>
      <c r="U707" s="281"/>
      <c r="V707" s="281"/>
      <c r="W707" s="281"/>
      <c r="X707" s="281"/>
      <c r="Y707" s="660"/>
      <c r="Z707" s="661"/>
      <c r="AA707" s="661"/>
      <c r="AB707" s="661"/>
      <c r="AC707" s="661"/>
      <c r="AD707" s="662"/>
      <c r="AE707" s="61"/>
    </row>
    <row r="708" spans="2:31" ht="18" customHeight="1" x14ac:dyDescent="0.3">
      <c r="B708" s="22"/>
      <c r="D708" s="31"/>
      <c r="E708" s="31"/>
      <c r="F708" s="31"/>
      <c r="G708" s="31"/>
      <c r="H708" s="31"/>
      <c r="I708" s="31"/>
      <c r="J708" s="31"/>
      <c r="K708" s="31"/>
      <c r="L708" s="31"/>
      <c r="M708" s="31"/>
      <c r="N708" s="31"/>
      <c r="O708" s="31"/>
      <c r="P708" s="31"/>
      <c r="Q708" s="31"/>
      <c r="R708" s="31"/>
      <c r="S708" s="31"/>
      <c r="T708" s="31"/>
      <c r="U708" s="31"/>
      <c r="V708" s="31"/>
      <c r="W708" s="31"/>
      <c r="X708" s="31"/>
      <c r="Y708" s="31"/>
      <c r="Z708" s="31"/>
      <c r="AA708" s="31"/>
      <c r="AB708" s="31"/>
      <c r="AC708" s="31"/>
      <c r="AD708" s="31"/>
      <c r="AE708" s="21"/>
    </row>
    <row r="709" spans="2:31" s="3" customFormat="1" ht="19.8" customHeight="1" x14ac:dyDescent="0.3">
      <c r="B709" s="60"/>
      <c r="C709" s="740">
        <v>28</v>
      </c>
      <c r="D709" s="743" t="s">
        <v>48</v>
      </c>
      <c r="E709" s="664"/>
      <c r="F709" s="743" t="s">
        <v>45</v>
      </c>
      <c r="G709" s="743"/>
      <c r="H709" s="743"/>
      <c r="I709" s="277"/>
      <c r="J709" s="744" t="s">
        <v>286</v>
      </c>
      <c r="K709" s="745"/>
      <c r="L709" s="745"/>
      <c r="M709" s="745"/>
      <c r="N709" s="745"/>
      <c r="O709" s="745"/>
      <c r="P709" s="745"/>
      <c r="Q709" s="745"/>
      <c r="R709" s="745"/>
      <c r="S709" s="745"/>
      <c r="T709" s="745"/>
      <c r="U709" s="745"/>
      <c r="V709" s="745"/>
      <c r="W709" s="745"/>
      <c r="X709" s="746"/>
      <c r="Y709" s="744" t="s">
        <v>47</v>
      </c>
      <c r="Z709" s="745"/>
      <c r="AA709" s="745"/>
      <c r="AB709" s="745"/>
      <c r="AC709" s="745"/>
      <c r="AD709" s="746"/>
      <c r="AE709" s="61"/>
    </row>
    <row r="710" spans="2:31" s="3" customFormat="1" ht="19.8" customHeight="1" x14ac:dyDescent="0.3">
      <c r="B710" s="60"/>
      <c r="C710" s="741"/>
      <c r="D710" s="666"/>
      <c r="E710" s="667"/>
      <c r="F710" s="743"/>
      <c r="G710" s="743"/>
      <c r="H710" s="743"/>
      <c r="I710" s="278"/>
      <c r="J710" s="747" t="str">
        <f>IF(MONTH($D$15)&gt;=10,(YEAR($D$15)-2)&amp;"/"&amp;(YEAR($D$15)-1),(YEAR($D$15)-3)&amp;"/"&amp;(YEAR($D$15)-2))</f>
        <v>2022/2023</v>
      </c>
      <c r="K710" s="747"/>
      <c r="L710" s="747"/>
      <c r="M710" s="747" t="str">
        <f>IF(MONTH($D$15)&gt;=10,(YEAR($D$15)-1)&amp;"/"&amp;YEAR($D$15),(YEAR($D$15)-2)&amp;"/"&amp;(YEAR($D$15)-1))</f>
        <v>2023/2024</v>
      </c>
      <c r="N710" s="747"/>
      <c r="O710" s="747"/>
      <c r="P710" s="747" t="str">
        <f>IF(MONTH($D$15)&gt;=10,YEAR($D$15)&amp;"/"&amp;YEAR($D$15)+1,YEAR($D$15)-1&amp;"/"&amp;YEAR($D$15))</f>
        <v>2024/2025</v>
      </c>
      <c r="Q710" s="747"/>
      <c r="R710" s="747"/>
      <c r="S710" s="747" t="str">
        <f>IF(MONTH($D$15)&gt;=10,(YEAR($D$15)+1)&amp;"/"&amp;(YEAR($D$15)+2),YEAR($D$15)&amp;"/"&amp;(YEAR($D$15)+1))</f>
        <v>2025/2026</v>
      </c>
      <c r="T710" s="747"/>
      <c r="U710" s="747"/>
      <c r="V710" s="747" t="str">
        <f>IF(MONTH($D$15)&gt;=10,(YEAR($D$15)+2)&amp;"/"&amp;(YEAR($D$15)+3),(YEAR($D$15)+1)&amp;"/"&amp;(YEAR($D$15)+2))</f>
        <v>2026/2027</v>
      </c>
      <c r="W710" s="747"/>
      <c r="X710" s="747"/>
      <c r="Y710" s="117"/>
      <c r="Z710" s="115"/>
      <c r="AA710" s="115"/>
      <c r="AB710" s="115"/>
      <c r="AC710" s="115"/>
      <c r="AD710" s="116"/>
      <c r="AE710" s="61"/>
    </row>
    <row r="711" spans="2:31" s="3" customFormat="1" ht="18" customHeight="1" x14ac:dyDescent="0.3">
      <c r="B711" s="60"/>
      <c r="C711" s="741"/>
      <c r="D711" s="748" t="s">
        <v>30</v>
      </c>
      <c r="E711" s="749"/>
      <c r="F711" s="749"/>
      <c r="G711" s="749"/>
      <c r="H711" s="749"/>
      <c r="I711" s="750"/>
      <c r="J711" s="32" t="s">
        <v>287</v>
      </c>
      <c r="K711" s="110" t="s">
        <v>288</v>
      </c>
      <c r="L711" s="35" t="s">
        <v>289</v>
      </c>
      <c r="M711" s="32" t="s">
        <v>287</v>
      </c>
      <c r="N711" s="110" t="s">
        <v>288</v>
      </c>
      <c r="O711" s="35" t="s">
        <v>289</v>
      </c>
      <c r="P711" s="32" t="s">
        <v>287</v>
      </c>
      <c r="Q711" s="110" t="s">
        <v>288</v>
      </c>
      <c r="R711" s="35" t="s">
        <v>289</v>
      </c>
      <c r="S711" s="32" t="s">
        <v>287</v>
      </c>
      <c r="T711" s="110" t="s">
        <v>288</v>
      </c>
      <c r="U711" s="35" t="s">
        <v>289</v>
      </c>
      <c r="V711" s="32" t="s">
        <v>287</v>
      </c>
      <c r="W711" s="110" t="s">
        <v>288</v>
      </c>
      <c r="X711" s="35" t="s">
        <v>289</v>
      </c>
      <c r="Y711" s="657"/>
      <c r="Z711" s="658"/>
      <c r="AA711" s="658"/>
      <c r="AB711" s="658"/>
      <c r="AC711" s="658"/>
      <c r="AD711" s="659"/>
      <c r="AE711" s="61"/>
    </row>
    <row r="712" spans="2:31" s="3" customFormat="1" ht="18" customHeight="1" x14ac:dyDescent="0.3">
      <c r="B712" s="60"/>
      <c r="C712" s="741"/>
      <c r="D712" s="728" t="str" cm="1">
        <f t="array" ref="D712">IFERROR(IF(INDEX(BaseSafra!E:E,MATCH(Safra!F$709,BaseSafra!E:E, 0)+ROW(A1))&lt;&gt;"",IF(INDEX(BaseSafra!E:E,MATCH(Safra!F$709,BaseSafra!E:E, 0)+ROW(A1))&lt;&gt;Safra!F$709,INDEX(BaseSafra!E:E,MATCH(Safra!F$709, BaseSafra!E:E, 0)+ROW(A1)),""),""),"")</f>
        <v>Área Plantada (ha)</v>
      </c>
      <c r="E712" s="729"/>
      <c r="F712" s="729"/>
      <c r="G712" s="729"/>
      <c r="H712" s="729"/>
      <c r="I712" s="730"/>
      <c r="J712" s="220">
        <f t="shared" ref="J712:X712" si="187">SUM(J713:J714)</f>
        <v>0</v>
      </c>
      <c r="K712" s="220">
        <f t="shared" si="187"/>
        <v>0</v>
      </c>
      <c r="L712" s="220">
        <f t="shared" si="187"/>
        <v>0</v>
      </c>
      <c r="M712" s="220">
        <f t="shared" si="187"/>
        <v>0</v>
      </c>
      <c r="N712" s="220">
        <f t="shared" si="187"/>
        <v>0</v>
      </c>
      <c r="O712" s="220">
        <f t="shared" si="187"/>
        <v>0</v>
      </c>
      <c r="P712" s="220">
        <f t="shared" si="187"/>
        <v>0</v>
      </c>
      <c r="Q712" s="220">
        <f t="shared" si="187"/>
        <v>0</v>
      </c>
      <c r="R712" s="220">
        <f t="shared" si="187"/>
        <v>0</v>
      </c>
      <c r="S712" s="220">
        <f t="shared" si="187"/>
        <v>0</v>
      </c>
      <c r="T712" s="220">
        <f t="shared" si="187"/>
        <v>0</v>
      </c>
      <c r="U712" s="220">
        <f t="shared" si="187"/>
        <v>0</v>
      </c>
      <c r="V712" s="220">
        <f t="shared" si="187"/>
        <v>0</v>
      </c>
      <c r="W712" s="220">
        <f t="shared" si="187"/>
        <v>0</v>
      </c>
      <c r="X712" s="220">
        <f t="shared" si="187"/>
        <v>0</v>
      </c>
      <c r="Y712" s="657"/>
      <c r="Z712" s="658"/>
      <c r="AA712" s="658"/>
      <c r="AB712" s="658"/>
      <c r="AC712" s="658"/>
      <c r="AD712" s="659"/>
      <c r="AE712" s="61"/>
    </row>
    <row r="713" spans="2:31" s="3" customFormat="1" ht="18" customHeight="1" x14ac:dyDescent="0.3">
      <c r="B713" s="60"/>
      <c r="C713" s="741"/>
      <c r="D713" s="728" t="str" cm="1">
        <f t="array" ref="D713">IFERROR(IF(INDEX(BaseSafra!E:E,MATCH(Safra!F$709,BaseSafra!E:E, 0)+ROW(A2))&lt;&gt;"",IF(INDEX(BaseSafra!E:E,MATCH(Safra!F$709,BaseSafra!E:E, 0)+ROW(A2))&lt;&gt;Safra!F$709,INDEX(BaseSafra!E:E,MATCH(Safra!F$709, BaseSafra!E:E, 0)+ROW(A2)),""),""),"")</f>
        <v>Própria (ha)</v>
      </c>
      <c r="E713" s="729"/>
      <c r="F713" s="729"/>
      <c r="G713" s="729"/>
      <c r="H713" s="729"/>
      <c r="I713" s="730"/>
      <c r="J713" s="229"/>
      <c r="K713" s="229"/>
      <c r="L713" s="229"/>
      <c r="M713" s="229"/>
      <c r="N713" s="229"/>
      <c r="O713" s="229"/>
      <c r="P713" s="229"/>
      <c r="Q713" s="229"/>
      <c r="R713" s="229"/>
      <c r="S713" s="229"/>
      <c r="T713" s="229"/>
      <c r="U713" s="229"/>
      <c r="V713" s="229"/>
      <c r="W713" s="229"/>
      <c r="X713" s="229"/>
      <c r="Y713" s="657"/>
      <c r="Z713" s="658"/>
      <c r="AA713" s="658"/>
      <c r="AB713" s="658"/>
      <c r="AC713" s="658"/>
      <c r="AD713" s="659"/>
      <c r="AE713" s="61"/>
    </row>
    <row r="714" spans="2:31" s="3" customFormat="1" ht="18" customHeight="1" x14ac:dyDescent="0.3">
      <c r="B714" s="60"/>
      <c r="C714" s="741"/>
      <c r="D714" s="728" t="str" cm="1">
        <f t="array" ref="D714">IFERROR(IF(INDEX(BaseSafra!E:E,MATCH(Safra!F$709,BaseSafra!E:E, 0)+ROW(A3))&lt;&gt;"",IF(INDEX(BaseSafra!E:E,MATCH(Safra!F$709,BaseSafra!E:E, 0)+ROW(A3))&lt;&gt;Safra!F$709,INDEX(BaseSafra!E:E,MATCH(Safra!F$709, BaseSafra!E:E, 0)+ROW(A3)),""),""),"")</f>
        <v>Arrendada (ha)</v>
      </c>
      <c r="E714" s="729"/>
      <c r="F714" s="729"/>
      <c r="G714" s="729"/>
      <c r="H714" s="729"/>
      <c r="I714" s="730"/>
      <c r="J714" s="229"/>
      <c r="K714" s="229"/>
      <c r="L714" s="229"/>
      <c r="M714" s="229"/>
      <c r="N714" s="229"/>
      <c r="O714" s="229"/>
      <c r="P714" s="229"/>
      <c r="Q714" s="229"/>
      <c r="R714" s="229"/>
      <c r="S714" s="229"/>
      <c r="T714" s="229"/>
      <c r="U714" s="229"/>
      <c r="V714" s="229"/>
      <c r="W714" s="229"/>
      <c r="X714" s="229"/>
      <c r="Y714" s="657"/>
      <c r="Z714" s="658"/>
      <c r="AA714" s="658"/>
      <c r="AB714" s="658"/>
      <c r="AC714" s="658"/>
      <c r="AD714" s="659"/>
      <c r="AE714" s="61"/>
    </row>
    <row r="715" spans="2:31" s="3" customFormat="1" ht="18" customHeight="1" x14ac:dyDescent="0.3">
      <c r="B715" s="60"/>
      <c r="C715" s="741"/>
      <c r="D715" s="728" t="str" cm="1">
        <f t="array" ref="D715">IFERROR(IF(INDEX(BaseSafra!E:E,MATCH(Safra!F$709,BaseSafra!E:E, 0)+ROW(A4))&lt;&gt;"",IF(INDEX(BaseSafra!E:E,MATCH(Safra!F$709,BaseSafra!E:E, 0)+ROW(A4))&lt;&gt;Safra!F$709,INDEX(BaseSafra!E:E,MATCH(Safra!F$709, BaseSafra!E:E, 0)+ROW(A4)),""),""),"")</f>
        <v>Rendimento (sc/ha)</v>
      </c>
      <c r="E715" s="729"/>
      <c r="F715" s="729"/>
      <c r="G715" s="729"/>
      <c r="H715" s="729"/>
      <c r="I715" s="730"/>
      <c r="J715" s="229"/>
      <c r="K715" s="229"/>
      <c r="L715" s="229"/>
      <c r="M715" s="229"/>
      <c r="N715" s="229"/>
      <c r="O715" s="229"/>
      <c r="P715" s="229"/>
      <c r="Q715" s="229"/>
      <c r="R715" s="229"/>
      <c r="S715" s="229"/>
      <c r="T715" s="229"/>
      <c r="U715" s="229"/>
      <c r="V715" s="229"/>
      <c r="W715" s="229"/>
      <c r="X715" s="229"/>
      <c r="Y715" s="657"/>
      <c r="Z715" s="658"/>
      <c r="AA715" s="658"/>
      <c r="AB715" s="658"/>
      <c r="AC715" s="658"/>
      <c r="AD715" s="659"/>
      <c r="AE715" s="61"/>
    </row>
    <row r="716" spans="2:31" s="3" customFormat="1" ht="18" customHeight="1" x14ac:dyDescent="0.3">
      <c r="B716" s="60"/>
      <c r="C716" s="741"/>
      <c r="D716" s="728" t="str" cm="1">
        <f t="array" ref="D716">IFERROR(IF(INDEX(BaseSafra!E:E,MATCH(Safra!F$709,BaseSafra!E:E, 0)+ROW(A5))&lt;&gt;"",IF(INDEX(BaseSafra!E:E,MATCH(Safra!F$709,BaseSafra!E:E, 0)+ROW(A5))&lt;&gt;Safra!F$709,INDEX(BaseSafra!E:E,MATCH(Safra!F$709, BaseSafra!E:E, 0)+ROW(A5)),""),""),"")</f>
        <v>Produção (sc)</v>
      </c>
      <c r="E716" s="729"/>
      <c r="F716" s="729"/>
      <c r="G716" s="729"/>
      <c r="H716" s="729"/>
      <c r="I716" s="730"/>
      <c r="J716" s="229">
        <f t="shared" ref="J716:X716" si="188">J715*J712</f>
        <v>0</v>
      </c>
      <c r="K716" s="229">
        <f t="shared" si="188"/>
        <v>0</v>
      </c>
      <c r="L716" s="229">
        <f t="shared" si="188"/>
        <v>0</v>
      </c>
      <c r="M716" s="229">
        <f t="shared" si="188"/>
        <v>0</v>
      </c>
      <c r="N716" s="229">
        <f t="shared" si="188"/>
        <v>0</v>
      </c>
      <c r="O716" s="229">
        <f t="shared" si="188"/>
        <v>0</v>
      </c>
      <c r="P716" s="229">
        <f t="shared" si="188"/>
        <v>0</v>
      </c>
      <c r="Q716" s="229">
        <f t="shared" si="188"/>
        <v>0</v>
      </c>
      <c r="R716" s="229">
        <f t="shared" si="188"/>
        <v>0</v>
      </c>
      <c r="S716" s="229">
        <f t="shared" si="188"/>
        <v>0</v>
      </c>
      <c r="T716" s="229">
        <f t="shared" si="188"/>
        <v>0</v>
      </c>
      <c r="U716" s="229">
        <f t="shared" si="188"/>
        <v>0</v>
      </c>
      <c r="V716" s="229">
        <f t="shared" si="188"/>
        <v>0</v>
      </c>
      <c r="W716" s="229">
        <f t="shared" si="188"/>
        <v>0</v>
      </c>
      <c r="X716" s="229">
        <f t="shared" si="188"/>
        <v>0</v>
      </c>
      <c r="Y716" s="657"/>
      <c r="Z716" s="658"/>
      <c r="AA716" s="658"/>
      <c r="AB716" s="658"/>
      <c r="AC716" s="658"/>
      <c r="AD716" s="659"/>
      <c r="AE716" s="61"/>
    </row>
    <row r="717" spans="2:31" s="3" customFormat="1" ht="18" customHeight="1" x14ac:dyDescent="0.3">
      <c r="B717" s="60"/>
      <c r="C717" s="741"/>
      <c r="D717" s="728" t="str" cm="1">
        <f t="array" ref="D717">IFERROR(IF(INDEX(BaseSafra!E:E,MATCH(Safra!F$709,BaseSafra!E:E, 0)+ROW(A6))&lt;&gt;"",IF(INDEX(BaseSafra!E:E,MATCH(Safra!F$709,BaseSafra!E:E, 0)+ROW(A6))&lt;&gt;Safra!F$709,INDEX(BaseSafra!E:E,MATCH(Safra!F$709, BaseSafra!E:E, 0)+ROW(A6)),""),""),"")</f>
        <v>Preço médio (R$/sc)</v>
      </c>
      <c r="E717" s="729"/>
      <c r="F717" s="729"/>
      <c r="G717" s="729"/>
      <c r="H717" s="729"/>
      <c r="I717" s="730"/>
      <c r="J717" s="229"/>
      <c r="K717" s="229"/>
      <c r="L717" s="229"/>
      <c r="M717" s="231"/>
      <c r="N717" s="231"/>
      <c r="O717" s="231"/>
      <c r="P717" s="231"/>
      <c r="Q717" s="231"/>
      <c r="R717" s="231"/>
      <c r="S717" s="231"/>
      <c r="T717" s="231"/>
      <c r="U717" s="231"/>
      <c r="V717" s="231"/>
      <c r="W717" s="231"/>
      <c r="X717" s="231"/>
      <c r="Y717" s="657"/>
      <c r="Z717" s="658"/>
      <c r="AA717" s="658"/>
      <c r="AB717" s="658"/>
      <c r="AC717" s="658"/>
      <c r="AD717" s="659"/>
      <c r="AE717" s="61"/>
    </row>
    <row r="718" spans="2:31" s="3" customFormat="1" ht="18" customHeight="1" x14ac:dyDescent="0.3">
      <c r="B718" s="60"/>
      <c r="C718" s="741"/>
      <c r="D718" s="728" t="str" cm="1">
        <f t="array" ref="D718">IFERROR(IF(INDEX(BaseSafra!E:E,MATCH(Safra!F$709,BaseSafra!E:E, 0)+ROW(A7))&lt;&gt;"",IF(INDEX(BaseSafra!E:E,MATCH(Safra!F$709,BaseSafra!E:E, 0)+ROW(A7))&lt;&gt;Safra!F$709,INDEX(BaseSafra!E:E,MATCH(Safra!F$709, BaseSafra!E:E, 0)+ROW(A7)),""),""),"")</f>
        <v>Custo Médio de Produção (R$/sc)</v>
      </c>
      <c r="E718" s="729"/>
      <c r="F718" s="729"/>
      <c r="G718" s="729"/>
      <c r="H718" s="729"/>
      <c r="I718" s="730"/>
      <c r="J718" s="229"/>
      <c r="K718" s="229"/>
      <c r="L718" s="229"/>
      <c r="M718" s="231"/>
      <c r="N718" s="231"/>
      <c r="O718" s="231"/>
      <c r="P718" s="231"/>
      <c r="Q718" s="231"/>
      <c r="R718" s="231"/>
      <c r="S718" s="231"/>
      <c r="T718" s="231"/>
      <c r="U718" s="231"/>
      <c r="V718" s="231"/>
      <c r="W718" s="231"/>
      <c r="X718" s="231"/>
      <c r="Y718" s="657"/>
      <c r="Z718" s="658"/>
      <c r="AA718" s="658"/>
      <c r="AB718" s="658"/>
      <c r="AC718" s="658"/>
      <c r="AD718" s="659"/>
      <c r="AE718" s="61"/>
    </row>
    <row r="719" spans="2:31" s="3" customFormat="1" ht="18" customHeight="1" x14ac:dyDescent="0.3">
      <c r="B719" s="60"/>
      <c r="C719" s="741"/>
      <c r="D719" s="728" t="str" cm="1">
        <f t="array" ref="D719">IFERROR(IF(INDEX(BaseSafra!E:E,MATCH(Safra!F$709,BaseSafra!E:E, 0)+ROW(A8))&lt;&gt;"",IF(INDEX(BaseSafra!E:E,MATCH(Safra!F$709,BaseSafra!E:E, 0)+ROW(A8))&lt;&gt;Safra!F$709,INDEX(BaseSafra!E:E,MATCH(Safra!F$709, BaseSafra!E:E, 0)+ROW(A8)),""),""),"")</f>
        <v>Receita Total (R$)</v>
      </c>
      <c r="E719" s="729"/>
      <c r="F719" s="729"/>
      <c r="G719" s="729"/>
      <c r="H719" s="729"/>
      <c r="I719" s="730"/>
      <c r="J719" s="239">
        <f t="shared" ref="J719:X719" si="189">J716*J717</f>
        <v>0</v>
      </c>
      <c r="K719" s="239">
        <f t="shared" si="189"/>
        <v>0</v>
      </c>
      <c r="L719" s="239">
        <f t="shared" si="189"/>
        <v>0</v>
      </c>
      <c r="M719" s="239">
        <f t="shared" si="189"/>
        <v>0</v>
      </c>
      <c r="N719" s="239">
        <f t="shared" si="189"/>
        <v>0</v>
      </c>
      <c r="O719" s="239">
        <f t="shared" si="189"/>
        <v>0</v>
      </c>
      <c r="P719" s="239">
        <f t="shared" si="189"/>
        <v>0</v>
      </c>
      <c r="Q719" s="239">
        <f t="shared" si="189"/>
        <v>0</v>
      </c>
      <c r="R719" s="239">
        <f t="shared" si="189"/>
        <v>0</v>
      </c>
      <c r="S719" s="239">
        <f t="shared" si="189"/>
        <v>0</v>
      </c>
      <c r="T719" s="239">
        <f t="shared" si="189"/>
        <v>0</v>
      </c>
      <c r="U719" s="239">
        <f t="shared" si="189"/>
        <v>0</v>
      </c>
      <c r="V719" s="239">
        <f t="shared" si="189"/>
        <v>0</v>
      </c>
      <c r="W719" s="239">
        <f t="shared" si="189"/>
        <v>0</v>
      </c>
      <c r="X719" s="239">
        <f t="shared" si="189"/>
        <v>0</v>
      </c>
      <c r="Y719" s="657"/>
      <c r="Z719" s="658"/>
      <c r="AA719" s="658"/>
      <c r="AB719" s="658"/>
      <c r="AC719" s="658"/>
      <c r="AD719" s="659"/>
      <c r="AE719" s="61"/>
    </row>
    <row r="720" spans="2:31" s="3" customFormat="1" ht="18" customHeight="1" x14ac:dyDescent="0.3">
      <c r="B720" s="60"/>
      <c r="C720" s="741"/>
      <c r="D720" s="728" t="str" cm="1">
        <f t="array" ref="D720">IFERROR(IF(INDEX(BaseSafra!E:E,MATCH(Safra!F$709,BaseSafra!E:E, 0)+ROW(A9))&lt;&gt;"",IF(INDEX(BaseSafra!E:E,MATCH(Safra!F$709,BaseSafra!E:E, 0)+ROW(A9))&lt;&gt;Safra!F$709,INDEX(BaseSafra!E:E,MATCH(Safra!F$709, BaseSafra!E:E, 0)+ROW(A9)),""),""),"")</f>
        <v>Custo Total de Produção (R$)</v>
      </c>
      <c r="E720" s="729"/>
      <c r="F720" s="729"/>
      <c r="G720" s="729"/>
      <c r="H720" s="729"/>
      <c r="I720" s="730"/>
      <c r="J720" s="239">
        <f t="shared" ref="J720:X720" si="190">J718*J712</f>
        <v>0</v>
      </c>
      <c r="K720" s="239">
        <f t="shared" si="190"/>
        <v>0</v>
      </c>
      <c r="L720" s="239">
        <f t="shared" si="190"/>
        <v>0</v>
      </c>
      <c r="M720" s="239">
        <f t="shared" si="190"/>
        <v>0</v>
      </c>
      <c r="N720" s="239">
        <f t="shared" si="190"/>
        <v>0</v>
      </c>
      <c r="O720" s="239">
        <f t="shared" si="190"/>
        <v>0</v>
      </c>
      <c r="P720" s="239">
        <f t="shared" si="190"/>
        <v>0</v>
      </c>
      <c r="Q720" s="239">
        <f t="shared" si="190"/>
        <v>0</v>
      </c>
      <c r="R720" s="239">
        <f t="shared" si="190"/>
        <v>0</v>
      </c>
      <c r="S720" s="239">
        <f t="shared" si="190"/>
        <v>0</v>
      </c>
      <c r="T720" s="239">
        <f t="shared" si="190"/>
        <v>0</v>
      </c>
      <c r="U720" s="239">
        <f t="shared" si="190"/>
        <v>0</v>
      </c>
      <c r="V720" s="239">
        <f t="shared" si="190"/>
        <v>0</v>
      </c>
      <c r="W720" s="239">
        <f t="shared" si="190"/>
        <v>0</v>
      </c>
      <c r="X720" s="239">
        <f t="shared" si="190"/>
        <v>0</v>
      </c>
      <c r="Y720" s="657"/>
      <c r="Z720" s="658"/>
      <c r="AA720" s="658"/>
      <c r="AB720" s="658"/>
      <c r="AC720" s="658"/>
      <c r="AD720" s="659"/>
      <c r="AE720" s="61"/>
    </row>
    <row r="721" spans="2:31" s="3" customFormat="1" ht="18" customHeight="1" x14ac:dyDescent="0.3">
      <c r="B721" s="60"/>
      <c r="C721" s="741"/>
      <c r="D721" s="728" t="str" cm="1">
        <f t="array" ref="D721">IFERROR(IF(INDEX(BaseSafra!E:E,MATCH(Safra!F$709,BaseSafra!E:E, 0)+ROW(A10))&lt;&gt;"",IF(INDEX(BaseSafra!E:E,MATCH(Safra!F$709,BaseSafra!E:E, 0)+ROW(A10))&lt;&gt;Safra!F$709,INDEX(BaseSafra!E:E,MATCH(Safra!F$709, BaseSafra!E:E, 0)+ROW(A10)),""),""),"")</f>
        <v>RESULTADO BRUTO (R$)</v>
      </c>
      <c r="E721" s="729"/>
      <c r="F721" s="729"/>
      <c r="G721" s="729"/>
      <c r="H721" s="729"/>
      <c r="I721" s="730"/>
      <c r="J721" s="239">
        <f t="shared" ref="J721:X721" si="191">J719-J720</f>
        <v>0</v>
      </c>
      <c r="K721" s="239">
        <f t="shared" si="191"/>
        <v>0</v>
      </c>
      <c r="L721" s="239">
        <f t="shared" si="191"/>
        <v>0</v>
      </c>
      <c r="M721" s="239">
        <f t="shared" si="191"/>
        <v>0</v>
      </c>
      <c r="N721" s="239">
        <f t="shared" si="191"/>
        <v>0</v>
      </c>
      <c r="O721" s="239">
        <f t="shared" si="191"/>
        <v>0</v>
      </c>
      <c r="P721" s="239">
        <f t="shared" si="191"/>
        <v>0</v>
      </c>
      <c r="Q721" s="239">
        <f t="shared" si="191"/>
        <v>0</v>
      </c>
      <c r="R721" s="239">
        <f t="shared" si="191"/>
        <v>0</v>
      </c>
      <c r="S721" s="239">
        <f t="shared" si="191"/>
        <v>0</v>
      </c>
      <c r="T721" s="239">
        <f t="shared" si="191"/>
        <v>0</v>
      </c>
      <c r="U721" s="239">
        <f t="shared" si="191"/>
        <v>0</v>
      </c>
      <c r="V721" s="239">
        <f t="shared" si="191"/>
        <v>0</v>
      </c>
      <c r="W721" s="239">
        <f t="shared" si="191"/>
        <v>0</v>
      </c>
      <c r="X721" s="239">
        <f t="shared" si="191"/>
        <v>0</v>
      </c>
      <c r="Y721" s="657"/>
      <c r="Z721" s="658"/>
      <c r="AA721" s="658"/>
      <c r="AB721" s="658"/>
      <c r="AC721" s="658"/>
      <c r="AD721" s="659"/>
      <c r="AE721" s="61"/>
    </row>
    <row r="722" spans="2:31" s="3" customFormat="1" ht="18" customHeight="1" x14ac:dyDescent="0.3">
      <c r="B722" s="60"/>
      <c r="C722" s="741"/>
      <c r="D722" s="728" t="str" cm="1">
        <f t="array" ref="D722">IFERROR(IF(INDEX(BaseSafra!E:E,MATCH(Safra!F$709,BaseSafra!E:E, 0)+ROW(A11))&lt;&gt;"",IF(INDEX(BaseSafra!E:E,MATCH(Safra!F$709,BaseSafra!E:E, 0)+ROW(A11))&lt;&gt;Safra!F$709,INDEX(BaseSafra!E:E,MATCH(Safra!F$709, BaseSafra!E:E, 0)+ROW(A11)),""),""),"")</f>
        <v>MARGEM BRUTA (%)</v>
      </c>
      <c r="E722" s="729"/>
      <c r="F722" s="729"/>
      <c r="G722" s="729"/>
      <c r="H722" s="729"/>
      <c r="I722" s="730"/>
      <c r="J722" s="239">
        <f t="shared" ref="J722:X722" si="192">IFERROR(J721/J719,0)</f>
        <v>0</v>
      </c>
      <c r="K722" s="239">
        <f t="shared" si="192"/>
        <v>0</v>
      </c>
      <c r="L722" s="239">
        <f t="shared" si="192"/>
        <v>0</v>
      </c>
      <c r="M722" s="239">
        <f t="shared" si="192"/>
        <v>0</v>
      </c>
      <c r="N722" s="239">
        <f t="shared" si="192"/>
        <v>0</v>
      </c>
      <c r="O722" s="239">
        <f t="shared" si="192"/>
        <v>0</v>
      </c>
      <c r="P722" s="239">
        <f t="shared" si="192"/>
        <v>0</v>
      </c>
      <c r="Q722" s="239">
        <f t="shared" si="192"/>
        <v>0</v>
      </c>
      <c r="R722" s="239">
        <f t="shared" si="192"/>
        <v>0</v>
      </c>
      <c r="S722" s="239">
        <f t="shared" si="192"/>
        <v>0</v>
      </c>
      <c r="T722" s="239">
        <f t="shared" si="192"/>
        <v>0</v>
      </c>
      <c r="U722" s="239">
        <f t="shared" si="192"/>
        <v>0</v>
      </c>
      <c r="V722" s="239">
        <f t="shared" si="192"/>
        <v>0</v>
      </c>
      <c r="W722" s="239">
        <f t="shared" si="192"/>
        <v>0</v>
      </c>
      <c r="X722" s="239">
        <f t="shared" si="192"/>
        <v>0</v>
      </c>
      <c r="Y722" s="657"/>
      <c r="Z722" s="658"/>
      <c r="AA722" s="658"/>
      <c r="AB722" s="658"/>
      <c r="AC722" s="658"/>
      <c r="AD722" s="659"/>
      <c r="AE722" s="61"/>
    </row>
    <row r="723" spans="2:31" s="3" customFormat="1" ht="18" customHeight="1" x14ac:dyDescent="0.3">
      <c r="B723" s="60"/>
      <c r="C723" s="741"/>
      <c r="D723" s="728" t="str" cm="1">
        <f t="array" ref="D723">IFERROR(IF(INDEX(BaseSafra!E:E,MATCH(Safra!F$709,BaseSafra!E:E, 0)+ROW(A12))&lt;&gt;"",IF(INDEX(BaseSafra!E:E,MATCH(Safra!F$709,BaseSafra!E:E, 0)+ROW(A12))&lt;&gt;Safra!F$709,INDEX(BaseSafra!E:E,MATCH(Safra!F$709, BaseSafra!E:E, 0)+ROW(A12)),""),""),"")</f>
        <v/>
      </c>
      <c r="E723" s="729"/>
      <c r="F723" s="729"/>
      <c r="G723" s="729"/>
      <c r="H723" s="729"/>
      <c r="I723" s="730"/>
      <c r="J723" s="229"/>
      <c r="K723" s="229"/>
      <c r="L723" s="229"/>
      <c r="M723" s="279"/>
      <c r="N723" s="279"/>
      <c r="O723" s="279"/>
      <c r="P723" s="279"/>
      <c r="Q723" s="279"/>
      <c r="R723" s="279"/>
      <c r="S723" s="279"/>
      <c r="T723" s="279"/>
      <c r="U723" s="279"/>
      <c r="V723" s="279"/>
      <c r="W723" s="279"/>
      <c r="X723" s="279"/>
      <c r="Y723" s="657"/>
      <c r="Z723" s="658"/>
      <c r="AA723" s="658"/>
      <c r="AB723" s="658"/>
      <c r="AC723" s="658"/>
      <c r="AD723" s="659"/>
      <c r="AE723" s="61"/>
    </row>
    <row r="724" spans="2:31" s="3" customFormat="1" ht="18" customHeight="1" x14ac:dyDescent="0.3">
      <c r="B724" s="60"/>
      <c r="C724" s="741"/>
      <c r="D724" s="728" t="str" cm="1">
        <f t="array" ref="D724">IFERROR(IF(INDEX(BaseSafra!E:E,MATCH(Safra!F$709,BaseSafra!E:E, 0)+ROW(A13))&lt;&gt;"",IF(INDEX(BaseSafra!E:E,MATCH(Safra!F$709,BaseSafra!E:E, 0)+ROW(A13))&lt;&gt;Safra!F$709,INDEX(BaseSafra!E:E,MATCH(Safra!F$709, BaseSafra!E:E, 0)+ROW(A13)),""),""),"")</f>
        <v/>
      </c>
      <c r="E724" s="729"/>
      <c r="F724" s="729"/>
      <c r="G724" s="729"/>
      <c r="H724" s="729"/>
      <c r="I724" s="730"/>
      <c r="J724" s="229"/>
      <c r="K724" s="229"/>
      <c r="L724" s="229"/>
      <c r="M724" s="279"/>
      <c r="N724" s="279"/>
      <c r="O724" s="279"/>
      <c r="P724" s="279"/>
      <c r="Q724" s="279"/>
      <c r="R724" s="279"/>
      <c r="S724" s="279"/>
      <c r="T724" s="279"/>
      <c r="U724" s="279"/>
      <c r="V724" s="279"/>
      <c r="W724" s="279"/>
      <c r="X724" s="279"/>
      <c r="Y724" s="657"/>
      <c r="Z724" s="658"/>
      <c r="AA724" s="658"/>
      <c r="AB724" s="658"/>
      <c r="AC724" s="658"/>
      <c r="AD724" s="659"/>
      <c r="AE724" s="61"/>
    </row>
    <row r="725" spans="2:31" s="3" customFormat="1" ht="18" customHeight="1" x14ac:dyDescent="0.3">
      <c r="B725" s="60"/>
      <c r="C725" s="741"/>
      <c r="D725" s="728" t="str" cm="1">
        <f t="array" ref="D725">IFERROR(IF(INDEX(BaseSafra!E:E,MATCH(Safra!F$709,BaseSafra!E:E, 0)+ROW(A14))&lt;&gt;"",IF(INDEX(BaseSafra!E:E,MATCH(Safra!F$709,BaseSafra!E:E, 0)+ROW(A14))&lt;&gt;Safra!F$709,INDEX(BaseSafra!E:E,MATCH(Safra!F$709, BaseSafra!E:E, 0)+ROW(A14)),""),""),"")</f>
        <v/>
      </c>
      <c r="E725" s="729"/>
      <c r="F725" s="729"/>
      <c r="G725" s="729"/>
      <c r="H725" s="729"/>
      <c r="I725" s="730"/>
      <c r="J725" s="229"/>
      <c r="K725" s="229"/>
      <c r="L725" s="229"/>
      <c r="M725" s="279"/>
      <c r="N725" s="279"/>
      <c r="O725" s="279"/>
      <c r="P725" s="279"/>
      <c r="Q725" s="279"/>
      <c r="R725" s="279"/>
      <c r="S725" s="279"/>
      <c r="T725" s="279"/>
      <c r="U725" s="279"/>
      <c r="V725" s="279"/>
      <c r="W725" s="279"/>
      <c r="X725" s="279"/>
      <c r="Y725" s="657"/>
      <c r="Z725" s="658"/>
      <c r="AA725" s="658"/>
      <c r="AB725" s="658"/>
      <c r="AC725" s="658"/>
      <c r="AD725" s="659"/>
      <c r="AE725" s="61"/>
    </row>
    <row r="726" spans="2:31" s="3" customFormat="1" ht="18" customHeight="1" x14ac:dyDescent="0.3">
      <c r="B726" s="60"/>
      <c r="C726" s="741"/>
      <c r="D726" s="728" t="str" cm="1">
        <f t="array" ref="D726">IFERROR(IF(INDEX(BaseSafra!E:E,MATCH(Safra!F$709,BaseSafra!E:E, 0)+ROW(A15))&lt;&gt;"",IF(INDEX(BaseSafra!E:E,MATCH(Safra!F$709,BaseSafra!E:E, 0)+ROW(A15))&lt;&gt;Safra!F$709,INDEX(BaseSafra!E:E,MATCH(Safra!F$709, BaseSafra!E:E, 0)+ROW(A15)),""),""),"")</f>
        <v/>
      </c>
      <c r="E726" s="729"/>
      <c r="F726" s="729"/>
      <c r="G726" s="729"/>
      <c r="H726" s="729"/>
      <c r="I726" s="730"/>
      <c r="J726" s="229"/>
      <c r="K726" s="229"/>
      <c r="L726" s="229"/>
      <c r="M726" s="279"/>
      <c r="N726" s="279"/>
      <c r="O726" s="279"/>
      <c r="P726" s="279"/>
      <c r="Q726" s="279"/>
      <c r="R726" s="279"/>
      <c r="S726" s="279"/>
      <c r="T726" s="279"/>
      <c r="U726" s="279"/>
      <c r="V726" s="279"/>
      <c r="W726" s="279"/>
      <c r="X726" s="279"/>
      <c r="Y726" s="657"/>
      <c r="Z726" s="658"/>
      <c r="AA726" s="658"/>
      <c r="AB726" s="658"/>
      <c r="AC726" s="658"/>
      <c r="AD726" s="659"/>
      <c r="AE726" s="61"/>
    </row>
    <row r="727" spans="2:31" s="3" customFormat="1" ht="18" customHeight="1" x14ac:dyDescent="0.3">
      <c r="B727" s="60"/>
      <c r="C727" s="741"/>
      <c r="D727" s="728" t="str" cm="1">
        <f t="array" ref="D727">IFERROR(IF(INDEX(BaseSafra!E:E,MATCH(Safra!F$709,BaseSafra!E:E, 0)+ROW(A16))&lt;&gt;"",IF(INDEX(BaseSafra!E:E,MATCH(Safra!F$709,BaseSafra!E:E, 0)+ROW(A16))&lt;&gt;Safra!F$709,INDEX(BaseSafra!E:E,MATCH(Safra!F$709, BaseSafra!E:E, 0)+ROW(A16)),""),""),"")</f>
        <v/>
      </c>
      <c r="E727" s="729"/>
      <c r="F727" s="729"/>
      <c r="G727" s="729"/>
      <c r="H727" s="729"/>
      <c r="I727" s="730"/>
      <c r="J727" s="229"/>
      <c r="K727" s="229"/>
      <c r="L727" s="229"/>
      <c r="M727" s="279"/>
      <c r="N727" s="279"/>
      <c r="O727" s="279"/>
      <c r="P727" s="279"/>
      <c r="Q727" s="279"/>
      <c r="R727" s="279"/>
      <c r="S727" s="279"/>
      <c r="T727" s="279"/>
      <c r="U727" s="279"/>
      <c r="V727" s="279"/>
      <c r="W727" s="279"/>
      <c r="X727" s="279"/>
      <c r="Y727" s="657"/>
      <c r="Z727" s="658"/>
      <c r="AA727" s="658"/>
      <c r="AB727" s="658"/>
      <c r="AC727" s="658"/>
      <c r="AD727" s="659"/>
      <c r="AE727" s="61"/>
    </row>
    <row r="728" spans="2:31" s="3" customFormat="1" ht="18" customHeight="1" x14ac:dyDescent="0.3">
      <c r="B728" s="60"/>
      <c r="C728" s="741"/>
      <c r="D728" s="728" t="str" cm="1">
        <f t="array" ref="D728">IFERROR(IF(INDEX(BaseSafra!E:E,MATCH(Safra!F$709,BaseSafra!E:E, 0)+ROW(A17))&lt;&gt;"",IF(INDEX(BaseSafra!E:E,MATCH(Safra!F$709,BaseSafra!E:E, 0)+ROW(A17))&lt;&gt;Safra!F$709,INDEX(BaseSafra!E:E,MATCH(Safra!F$709, BaseSafra!E:E, 0)+ROW(A17)),""),""),"")</f>
        <v/>
      </c>
      <c r="E728" s="729"/>
      <c r="F728" s="729"/>
      <c r="G728" s="729"/>
      <c r="H728" s="729"/>
      <c r="I728" s="730"/>
      <c r="J728" s="229"/>
      <c r="K728" s="229"/>
      <c r="L728" s="229"/>
      <c r="M728" s="280"/>
      <c r="N728" s="280"/>
      <c r="O728" s="280"/>
      <c r="P728" s="280"/>
      <c r="Q728" s="280"/>
      <c r="R728" s="280"/>
      <c r="S728" s="280"/>
      <c r="T728" s="280"/>
      <c r="U728" s="280"/>
      <c r="V728" s="280"/>
      <c r="W728" s="280"/>
      <c r="X728" s="280"/>
      <c r="Y728" s="657"/>
      <c r="Z728" s="658"/>
      <c r="AA728" s="658"/>
      <c r="AB728" s="658"/>
      <c r="AC728" s="658"/>
      <c r="AD728" s="659"/>
      <c r="AE728" s="61"/>
    </row>
    <row r="729" spans="2:31" s="3" customFormat="1" ht="18" customHeight="1" x14ac:dyDescent="0.3">
      <c r="B729" s="60"/>
      <c r="C729" s="741"/>
      <c r="D729" s="728" t="str" cm="1">
        <f t="array" ref="D729">IFERROR(IF(INDEX(BaseSafra!E:E,MATCH(Safra!F$709,BaseSafra!E:E, 0)+ROW(A18))&lt;&gt;"",IF(INDEX(BaseSafra!E:E,MATCH(Safra!F$709,BaseSafra!E:E, 0)+ROW(A18))&lt;&gt;Safra!F$709,INDEX(BaseSafra!E:E,MATCH(Safra!F$709, BaseSafra!E:E, 0)+ROW(A18)),""),""),"")</f>
        <v/>
      </c>
      <c r="E729" s="729"/>
      <c r="F729" s="729"/>
      <c r="G729" s="729"/>
      <c r="H729" s="729"/>
      <c r="I729" s="730"/>
      <c r="J729" s="229"/>
      <c r="K729" s="229"/>
      <c r="L729" s="229"/>
      <c r="M729" s="280"/>
      <c r="N729" s="280"/>
      <c r="O729" s="280"/>
      <c r="P729" s="280"/>
      <c r="Q729" s="280"/>
      <c r="R729" s="280"/>
      <c r="S729" s="280"/>
      <c r="T729" s="280"/>
      <c r="U729" s="280"/>
      <c r="V729" s="280"/>
      <c r="W729" s="280"/>
      <c r="X729" s="280"/>
      <c r="Y729" s="657"/>
      <c r="Z729" s="658"/>
      <c r="AA729" s="658"/>
      <c r="AB729" s="658"/>
      <c r="AC729" s="658"/>
      <c r="AD729" s="659"/>
      <c r="AE729" s="61"/>
    </row>
    <row r="730" spans="2:31" s="3" customFormat="1" ht="18" customHeight="1" x14ac:dyDescent="0.3">
      <c r="B730" s="60"/>
      <c r="C730" s="741"/>
      <c r="D730" s="728" t="str" cm="1">
        <f t="array" ref="D730">IFERROR(IF(INDEX(BaseSafra!E:E,MATCH(Safra!F$709,BaseSafra!E:E, 0)+ROW(A19))&lt;&gt;"",IF(INDEX(BaseSafra!E:E,MATCH(Safra!F$709,BaseSafra!E:E, 0)+ROW(A19))&lt;&gt;Safra!F$709,INDEX(BaseSafra!E:E,MATCH(Safra!F$709, BaseSafra!E:E, 0)+ROW(A19)),""),""),"")</f>
        <v/>
      </c>
      <c r="E730" s="729"/>
      <c r="F730" s="729"/>
      <c r="G730" s="729"/>
      <c r="H730" s="729"/>
      <c r="I730" s="730"/>
      <c r="J730" s="229"/>
      <c r="K730" s="229"/>
      <c r="L730" s="229"/>
      <c r="M730" s="280"/>
      <c r="N730" s="280"/>
      <c r="O730" s="280"/>
      <c r="P730" s="280"/>
      <c r="Q730" s="280"/>
      <c r="R730" s="280"/>
      <c r="S730" s="280"/>
      <c r="T730" s="280"/>
      <c r="U730" s="280"/>
      <c r="V730" s="280"/>
      <c r="W730" s="280"/>
      <c r="X730" s="280"/>
      <c r="Y730" s="657"/>
      <c r="Z730" s="658"/>
      <c r="AA730" s="658"/>
      <c r="AB730" s="658"/>
      <c r="AC730" s="658"/>
      <c r="AD730" s="659"/>
      <c r="AE730" s="61"/>
    </row>
    <row r="731" spans="2:31" s="3" customFormat="1" ht="18" customHeight="1" x14ac:dyDescent="0.3">
      <c r="B731" s="60"/>
      <c r="C731" s="741"/>
      <c r="D731" s="728" t="str" cm="1">
        <f t="array" ref="D731">IFERROR(IF(INDEX(BaseSafra!E:E,MATCH(Safra!F$709,BaseSafra!E:E, 0)+ROW(A20))&lt;&gt;"",IF(INDEX(BaseSafra!E:E,MATCH(Safra!F$709,BaseSafra!E:E, 0)+ROW(A20))&lt;&gt;Safra!F$709,INDEX(BaseSafra!E:E,MATCH(Safra!F$709, BaseSafra!E:E, 0)+ROW(A20)),""),""),"")</f>
        <v/>
      </c>
      <c r="E731" s="729"/>
      <c r="F731" s="729"/>
      <c r="G731" s="729"/>
      <c r="H731" s="729"/>
      <c r="I731" s="730"/>
      <c r="J731" s="229"/>
      <c r="K731" s="229"/>
      <c r="L731" s="229"/>
      <c r="M731" s="280"/>
      <c r="N731" s="280"/>
      <c r="O731" s="280"/>
      <c r="P731" s="280"/>
      <c r="Q731" s="280"/>
      <c r="R731" s="280"/>
      <c r="S731" s="280"/>
      <c r="T731" s="280"/>
      <c r="U731" s="280"/>
      <c r="V731" s="280"/>
      <c r="W731" s="280"/>
      <c r="X731" s="280"/>
      <c r="Y731" s="657"/>
      <c r="Z731" s="658"/>
      <c r="AA731" s="658"/>
      <c r="AB731" s="658"/>
      <c r="AC731" s="658"/>
      <c r="AD731" s="659"/>
      <c r="AE731" s="61"/>
    </row>
    <row r="732" spans="2:31" s="3" customFormat="1" ht="18" customHeight="1" x14ac:dyDescent="0.3">
      <c r="B732" s="60"/>
      <c r="C732" s="742"/>
      <c r="D732" s="728" t="str" cm="1">
        <f t="array" ref="D732">IFERROR(IF(INDEX(BaseSafra!E:E,MATCH(Safra!F$709,BaseSafra!E:E, 0)+ROW(A21))&lt;&gt;"",IF(INDEX(BaseSafra!E:E,MATCH(Safra!F$709,BaseSafra!E:E, 0)+ROW(A21))&lt;&gt;Safra!F$709,INDEX(BaseSafra!E:E,MATCH(Safra!F$709, BaseSafra!E:E, 0)+ROW(A21)),""),""),"")</f>
        <v/>
      </c>
      <c r="E732" s="729"/>
      <c r="F732" s="729"/>
      <c r="G732" s="729"/>
      <c r="H732" s="729"/>
      <c r="I732" s="730"/>
      <c r="J732" s="240"/>
      <c r="K732" s="240"/>
      <c r="L732" s="240"/>
      <c r="M732" s="281"/>
      <c r="N732" s="281"/>
      <c r="O732" s="281"/>
      <c r="P732" s="281"/>
      <c r="Q732" s="281"/>
      <c r="R732" s="281"/>
      <c r="S732" s="281"/>
      <c r="T732" s="281"/>
      <c r="U732" s="281"/>
      <c r="V732" s="281"/>
      <c r="W732" s="281"/>
      <c r="X732" s="281"/>
      <c r="Y732" s="660"/>
      <c r="Z732" s="661"/>
      <c r="AA732" s="661"/>
      <c r="AB732" s="661"/>
      <c r="AC732" s="661"/>
      <c r="AD732" s="662"/>
      <c r="AE732" s="61"/>
    </row>
    <row r="733" spans="2:31" ht="18" customHeight="1" x14ac:dyDescent="0.3">
      <c r="B733" s="22"/>
      <c r="D733" s="31"/>
      <c r="E733" s="31"/>
      <c r="F733" s="31"/>
      <c r="G733" s="31"/>
      <c r="H733" s="31"/>
      <c r="I733" s="31"/>
      <c r="J733" s="31"/>
      <c r="K733" s="31"/>
      <c r="L733" s="31"/>
      <c r="M733" s="31"/>
      <c r="N733" s="31"/>
      <c r="O733" s="31"/>
      <c r="P733" s="31"/>
      <c r="Q733" s="31"/>
      <c r="R733" s="31"/>
      <c r="S733" s="31"/>
      <c r="T733" s="31"/>
      <c r="U733" s="31"/>
      <c r="V733" s="31"/>
      <c r="W733" s="31"/>
      <c r="X733" s="31"/>
      <c r="Y733" s="31"/>
      <c r="Z733" s="31"/>
      <c r="AA733" s="31"/>
      <c r="AB733" s="31"/>
      <c r="AC733" s="31"/>
      <c r="AD733" s="31"/>
      <c r="AE733" s="21"/>
    </row>
    <row r="734" spans="2:31" s="3" customFormat="1" ht="19.8" customHeight="1" x14ac:dyDescent="0.3">
      <c r="B734" s="60"/>
      <c r="C734" s="740">
        <v>29</v>
      </c>
      <c r="D734" s="743" t="s">
        <v>48</v>
      </c>
      <c r="E734" s="664"/>
      <c r="F734" s="743" t="s">
        <v>45</v>
      </c>
      <c r="G734" s="743"/>
      <c r="H734" s="743"/>
      <c r="I734" s="277"/>
      <c r="J734" s="744" t="s">
        <v>286</v>
      </c>
      <c r="K734" s="745"/>
      <c r="L734" s="745"/>
      <c r="M734" s="745"/>
      <c r="N734" s="745"/>
      <c r="O734" s="745"/>
      <c r="P734" s="745"/>
      <c r="Q734" s="745"/>
      <c r="R734" s="745"/>
      <c r="S734" s="745"/>
      <c r="T734" s="745"/>
      <c r="U734" s="745"/>
      <c r="V734" s="745"/>
      <c r="W734" s="745"/>
      <c r="X734" s="746"/>
      <c r="Y734" s="744" t="s">
        <v>47</v>
      </c>
      <c r="Z734" s="745"/>
      <c r="AA734" s="745"/>
      <c r="AB734" s="745"/>
      <c r="AC734" s="745"/>
      <c r="AD734" s="746"/>
      <c r="AE734" s="61"/>
    </row>
    <row r="735" spans="2:31" s="3" customFormat="1" ht="19.8" customHeight="1" x14ac:dyDescent="0.3">
      <c r="B735" s="60"/>
      <c r="C735" s="741"/>
      <c r="D735" s="666"/>
      <c r="E735" s="667"/>
      <c r="F735" s="743"/>
      <c r="G735" s="743"/>
      <c r="H735" s="743"/>
      <c r="I735" s="278"/>
      <c r="J735" s="747" t="str">
        <f>IF(MONTH($D$15)&gt;=10,(YEAR($D$15)-2)&amp;"/"&amp;(YEAR($D$15)-1),(YEAR($D$15)-3)&amp;"/"&amp;(YEAR($D$15)-2))</f>
        <v>2022/2023</v>
      </c>
      <c r="K735" s="747"/>
      <c r="L735" s="747"/>
      <c r="M735" s="747" t="str">
        <f>IF(MONTH($D$15)&gt;=10,(YEAR($D$15)-1)&amp;"/"&amp;YEAR($D$15),(YEAR($D$15)-2)&amp;"/"&amp;(YEAR($D$15)-1))</f>
        <v>2023/2024</v>
      </c>
      <c r="N735" s="747"/>
      <c r="O735" s="747"/>
      <c r="P735" s="747" t="str">
        <f>IF(MONTH($D$15)&gt;=10,YEAR($D$15)&amp;"/"&amp;YEAR($D$15)+1,YEAR($D$15)-1&amp;"/"&amp;YEAR($D$15))</f>
        <v>2024/2025</v>
      </c>
      <c r="Q735" s="747"/>
      <c r="R735" s="747"/>
      <c r="S735" s="747" t="str">
        <f>IF(MONTH($D$15)&gt;=10,(YEAR($D$15)+1)&amp;"/"&amp;(YEAR($D$15)+2),YEAR($D$15)&amp;"/"&amp;(YEAR($D$15)+1))</f>
        <v>2025/2026</v>
      </c>
      <c r="T735" s="747"/>
      <c r="U735" s="747"/>
      <c r="V735" s="747" t="str">
        <f>IF(MONTH($D$15)&gt;=10,(YEAR($D$15)+2)&amp;"/"&amp;(YEAR($D$15)+3),(YEAR($D$15)+1)&amp;"/"&amp;(YEAR($D$15)+2))</f>
        <v>2026/2027</v>
      </c>
      <c r="W735" s="747"/>
      <c r="X735" s="747"/>
      <c r="Y735" s="117"/>
      <c r="Z735" s="115"/>
      <c r="AA735" s="115"/>
      <c r="AB735" s="115"/>
      <c r="AC735" s="115"/>
      <c r="AD735" s="116"/>
      <c r="AE735" s="61"/>
    </row>
    <row r="736" spans="2:31" s="3" customFormat="1" ht="18" customHeight="1" x14ac:dyDescent="0.3">
      <c r="B736" s="60"/>
      <c r="C736" s="741"/>
      <c r="D736" s="748" t="s">
        <v>30</v>
      </c>
      <c r="E736" s="749"/>
      <c r="F736" s="749"/>
      <c r="G736" s="749"/>
      <c r="H736" s="749"/>
      <c r="I736" s="750"/>
      <c r="J736" s="32" t="s">
        <v>287</v>
      </c>
      <c r="K736" s="110" t="s">
        <v>288</v>
      </c>
      <c r="L736" s="35" t="s">
        <v>289</v>
      </c>
      <c r="M736" s="32" t="s">
        <v>287</v>
      </c>
      <c r="N736" s="110" t="s">
        <v>288</v>
      </c>
      <c r="O736" s="35" t="s">
        <v>289</v>
      </c>
      <c r="P736" s="32" t="s">
        <v>287</v>
      </c>
      <c r="Q736" s="110" t="s">
        <v>288</v>
      </c>
      <c r="R736" s="35" t="s">
        <v>289</v>
      </c>
      <c r="S736" s="32" t="s">
        <v>287</v>
      </c>
      <c r="T736" s="110" t="s">
        <v>288</v>
      </c>
      <c r="U736" s="35" t="s">
        <v>289</v>
      </c>
      <c r="V736" s="32" t="s">
        <v>287</v>
      </c>
      <c r="W736" s="110" t="s">
        <v>288</v>
      </c>
      <c r="X736" s="35" t="s">
        <v>289</v>
      </c>
      <c r="Y736" s="657"/>
      <c r="Z736" s="658"/>
      <c r="AA736" s="658"/>
      <c r="AB736" s="658"/>
      <c r="AC736" s="658"/>
      <c r="AD736" s="659"/>
      <c r="AE736" s="61"/>
    </row>
    <row r="737" spans="2:31" s="3" customFormat="1" ht="18" customHeight="1" x14ac:dyDescent="0.3">
      <c r="B737" s="60"/>
      <c r="C737" s="741"/>
      <c r="D737" s="728" t="str" cm="1">
        <f t="array" ref="D737">IFERROR(IF(INDEX(BaseSafra!E:E,MATCH(Safra!F$734,BaseSafra!E:E, 0)+ROW(A1))&lt;&gt;"",IF(INDEX(BaseSafra!E:E,MATCH(Safra!F$734,BaseSafra!E:E, 0)+ROW(A1))&lt;&gt;Safra!F$734,INDEX(BaseSafra!E:E,MATCH(Safra!F$734, BaseSafra!E:E, 0)+ROW(A1)),""),""),"")</f>
        <v>Área Plantada (ha)</v>
      </c>
      <c r="E737" s="729"/>
      <c r="F737" s="729"/>
      <c r="G737" s="729"/>
      <c r="H737" s="729"/>
      <c r="I737" s="730"/>
      <c r="J737" s="220">
        <f t="shared" ref="J737:X737" si="193">SUM(J738:J739)</f>
        <v>0</v>
      </c>
      <c r="K737" s="220">
        <f t="shared" si="193"/>
        <v>0</v>
      </c>
      <c r="L737" s="220">
        <f t="shared" si="193"/>
        <v>0</v>
      </c>
      <c r="M737" s="220">
        <f t="shared" si="193"/>
        <v>0</v>
      </c>
      <c r="N737" s="220">
        <f t="shared" si="193"/>
        <v>0</v>
      </c>
      <c r="O737" s="220">
        <f t="shared" si="193"/>
        <v>0</v>
      </c>
      <c r="P737" s="220">
        <f t="shared" si="193"/>
        <v>0</v>
      </c>
      <c r="Q737" s="220">
        <f t="shared" si="193"/>
        <v>0</v>
      </c>
      <c r="R737" s="220">
        <f t="shared" si="193"/>
        <v>0</v>
      </c>
      <c r="S737" s="220">
        <f t="shared" si="193"/>
        <v>0</v>
      </c>
      <c r="T737" s="220">
        <f t="shared" si="193"/>
        <v>0</v>
      </c>
      <c r="U737" s="220">
        <f t="shared" si="193"/>
        <v>0</v>
      </c>
      <c r="V737" s="220">
        <f t="shared" si="193"/>
        <v>0</v>
      </c>
      <c r="W737" s="220">
        <f t="shared" si="193"/>
        <v>0</v>
      </c>
      <c r="X737" s="220">
        <f t="shared" si="193"/>
        <v>0</v>
      </c>
      <c r="Y737" s="657"/>
      <c r="Z737" s="658"/>
      <c r="AA737" s="658"/>
      <c r="AB737" s="658"/>
      <c r="AC737" s="658"/>
      <c r="AD737" s="659"/>
      <c r="AE737" s="61"/>
    </row>
    <row r="738" spans="2:31" s="3" customFormat="1" ht="18" customHeight="1" x14ac:dyDescent="0.3">
      <c r="B738" s="60"/>
      <c r="C738" s="741"/>
      <c r="D738" s="728" t="str" cm="1">
        <f t="array" ref="D738">IFERROR(IF(INDEX(BaseSafra!E:E,MATCH(Safra!F$734,BaseSafra!E:E, 0)+ROW(A2))&lt;&gt;"",IF(INDEX(BaseSafra!E:E,MATCH(Safra!F$734,BaseSafra!E:E, 0)+ROW(A2))&lt;&gt;Safra!F$734,INDEX(BaseSafra!E:E,MATCH(Safra!F$734, BaseSafra!E:E, 0)+ROW(A2)),""),""),"")</f>
        <v>Própria (ha)</v>
      </c>
      <c r="E738" s="729"/>
      <c r="F738" s="729"/>
      <c r="G738" s="729"/>
      <c r="H738" s="729"/>
      <c r="I738" s="730"/>
      <c r="J738" s="229"/>
      <c r="K738" s="229"/>
      <c r="L738" s="229"/>
      <c r="M738" s="229"/>
      <c r="N738" s="229"/>
      <c r="O738" s="229"/>
      <c r="P738" s="229"/>
      <c r="Q738" s="229"/>
      <c r="R738" s="229"/>
      <c r="S738" s="229"/>
      <c r="T738" s="229"/>
      <c r="U738" s="229"/>
      <c r="V738" s="229"/>
      <c r="W738" s="229"/>
      <c r="X738" s="229"/>
      <c r="Y738" s="657"/>
      <c r="Z738" s="658"/>
      <c r="AA738" s="658"/>
      <c r="AB738" s="658"/>
      <c r="AC738" s="658"/>
      <c r="AD738" s="659"/>
      <c r="AE738" s="61"/>
    </row>
    <row r="739" spans="2:31" s="3" customFormat="1" ht="18" customHeight="1" x14ac:dyDescent="0.3">
      <c r="B739" s="60"/>
      <c r="C739" s="741"/>
      <c r="D739" s="728" t="str" cm="1">
        <f t="array" ref="D739">IFERROR(IF(INDEX(BaseSafra!E:E,MATCH(Safra!F$734,BaseSafra!E:E, 0)+ROW(A3))&lt;&gt;"",IF(INDEX(BaseSafra!E:E,MATCH(Safra!F$734,BaseSafra!E:E, 0)+ROW(A3))&lt;&gt;Safra!F$734,INDEX(BaseSafra!E:E,MATCH(Safra!F$734, BaseSafra!E:E, 0)+ROW(A3)),""),""),"")</f>
        <v>Arrendada (ha)</v>
      </c>
      <c r="E739" s="729"/>
      <c r="F739" s="729"/>
      <c r="G739" s="729"/>
      <c r="H739" s="729"/>
      <c r="I739" s="730"/>
      <c r="J739" s="229"/>
      <c r="K739" s="229"/>
      <c r="L739" s="229"/>
      <c r="M739" s="229"/>
      <c r="N739" s="229"/>
      <c r="O739" s="229"/>
      <c r="P739" s="229"/>
      <c r="Q739" s="229"/>
      <c r="R739" s="229"/>
      <c r="S739" s="229"/>
      <c r="T739" s="229"/>
      <c r="U739" s="229"/>
      <c r="V739" s="229"/>
      <c r="W739" s="229"/>
      <c r="X739" s="229"/>
      <c r="Y739" s="657"/>
      <c r="Z739" s="658"/>
      <c r="AA739" s="658"/>
      <c r="AB739" s="658"/>
      <c r="AC739" s="658"/>
      <c r="AD739" s="659"/>
      <c r="AE739" s="61"/>
    </row>
    <row r="740" spans="2:31" s="3" customFormat="1" ht="18" customHeight="1" x14ac:dyDescent="0.3">
      <c r="B740" s="60"/>
      <c r="C740" s="741"/>
      <c r="D740" s="728" t="str" cm="1">
        <f t="array" ref="D740">IFERROR(IF(INDEX(BaseSafra!E:E,MATCH(Safra!F$734,BaseSafra!E:E, 0)+ROW(A4))&lt;&gt;"",IF(INDEX(BaseSafra!E:E,MATCH(Safra!F$734,BaseSafra!E:E, 0)+ROW(A4))&lt;&gt;Safra!F$734,INDEX(BaseSafra!E:E,MATCH(Safra!F$734, BaseSafra!E:E, 0)+ROW(A4)),""),""),"")</f>
        <v>Rendimento (sc/ha)</v>
      </c>
      <c r="E740" s="729"/>
      <c r="F740" s="729"/>
      <c r="G740" s="729"/>
      <c r="H740" s="729"/>
      <c r="I740" s="730"/>
      <c r="J740" s="229"/>
      <c r="K740" s="229"/>
      <c r="L740" s="229"/>
      <c r="M740" s="229"/>
      <c r="N740" s="229"/>
      <c r="O740" s="229"/>
      <c r="P740" s="229"/>
      <c r="Q740" s="229"/>
      <c r="R740" s="229"/>
      <c r="S740" s="229"/>
      <c r="T740" s="229"/>
      <c r="U740" s="229"/>
      <c r="V740" s="229"/>
      <c r="W740" s="229"/>
      <c r="X740" s="229"/>
      <c r="Y740" s="657"/>
      <c r="Z740" s="658"/>
      <c r="AA740" s="658"/>
      <c r="AB740" s="658"/>
      <c r="AC740" s="658"/>
      <c r="AD740" s="659"/>
      <c r="AE740" s="61"/>
    </row>
    <row r="741" spans="2:31" s="3" customFormat="1" ht="18" customHeight="1" x14ac:dyDescent="0.3">
      <c r="B741" s="60"/>
      <c r="C741" s="741"/>
      <c r="D741" s="728" t="str" cm="1">
        <f t="array" ref="D741">IFERROR(IF(INDEX(BaseSafra!E:E,MATCH(Safra!F$734,BaseSafra!E:E, 0)+ROW(A5))&lt;&gt;"",IF(INDEX(BaseSafra!E:E,MATCH(Safra!F$734,BaseSafra!E:E, 0)+ROW(A5))&lt;&gt;Safra!F$734,INDEX(BaseSafra!E:E,MATCH(Safra!F$734, BaseSafra!E:E, 0)+ROW(A5)),""),""),"")</f>
        <v>Produção (sc)</v>
      </c>
      <c r="E741" s="729"/>
      <c r="F741" s="729"/>
      <c r="G741" s="729"/>
      <c r="H741" s="729"/>
      <c r="I741" s="730"/>
      <c r="J741" s="229">
        <f t="shared" ref="J741:X741" si="194">J740*J737</f>
        <v>0</v>
      </c>
      <c r="K741" s="229">
        <f t="shared" si="194"/>
        <v>0</v>
      </c>
      <c r="L741" s="229">
        <f t="shared" si="194"/>
        <v>0</v>
      </c>
      <c r="M741" s="229">
        <f t="shared" si="194"/>
        <v>0</v>
      </c>
      <c r="N741" s="229">
        <f t="shared" si="194"/>
        <v>0</v>
      </c>
      <c r="O741" s="229">
        <f t="shared" si="194"/>
        <v>0</v>
      </c>
      <c r="P741" s="229">
        <f t="shared" si="194"/>
        <v>0</v>
      </c>
      <c r="Q741" s="229">
        <f t="shared" si="194"/>
        <v>0</v>
      </c>
      <c r="R741" s="229">
        <f t="shared" si="194"/>
        <v>0</v>
      </c>
      <c r="S741" s="229">
        <f t="shared" si="194"/>
        <v>0</v>
      </c>
      <c r="T741" s="229">
        <f t="shared" si="194"/>
        <v>0</v>
      </c>
      <c r="U741" s="229">
        <f t="shared" si="194"/>
        <v>0</v>
      </c>
      <c r="V741" s="229">
        <f t="shared" si="194"/>
        <v>0</v>
      </c>
      <c r="W741" s="229">
        <f t="shared" si="194"/>
        <v>0</v>
      </c>
      <c r="X741" s="229">
        <f t="shared" si="194"/>
        <v>0</v>
      </c>
      <c r="Y741" s="657"/>
      <c r="Z741" s="658"/>
      <c r="AA741" s="658"/>
      <c r="AB741" s="658"/>
      <c r="AC741" s="658"/>
      <c r="AD741" s="659"/>
      <c r="AE741" s="61"/>
    </row>
    <row r="742" spans="2:31" s="3" customFormat="1" ht="18" customHeight="1" x14ac:dyDescent="0.3">
      <c r="B742" s="60"/>
      <c r="C742" s="741"/>
      <c r="D742" s="728" t="str" cm="1">
        <f t="array" ref="D742">IFERROR(IF(INDEX(BaseSafra!E:E,MATCH(Safra!F$734,BaseSafra!E:E, 0)+ROW(A6))&lt;&gt;"",IF(INDEX(BaseSafra!E:E,MATCH(Safra!F$734,BaseSafra!E:E, 0)+ROW(A6))&lt;&gt;Safra!F$734,INDEX(BaseSafra!E:E,MATCH(Safra!F$734, BaseSafra!E:E, 0)+ROW(A6)),""),""),"")</f>
        <v>Preço médio (R$/sc)</v>
      </c>
      <c r="E742" s="729"/>
      <c r="F742" s="729"/>
      <c r="G742" s="729"/>
      <c r="H742" s="729"/>
      <c r="I742" s="730"/>
      <c r="J742" s="229"/>
      <c r="K742" s="229"/>
      <c r="L742" s="229"/>
      <c r="M742" s="231"/>
      <c r="N742" s="231"/>
      <c r="O742" s="231"/>
      <c r="P742" s="231"/>
      <c r="Q742" s="231"/>
      <c r="R742" s="231"/>
      <c r="S742" s="231"/>
      <c r="T742" s="231"/>
      <c r="U742" s="231"/>
      <c r="V742" s="231"/>
      <c r="W742" s="231"/>
      <c r="X742" s="231"/>
      <c r="Y742" s="657"/>
      <c r="Z742" s="658"/>
      <c r="AA742" s="658"/>
      <c r="AB742" s="658"/>
      <c r="AC742" s="658"/>
      <c r="AD742" s="659"/>
      <c r="AE742" s="61"/>
    </row>
    <row r="743" spans="2:31" s="3" customFormat="1" ht="18" customHeight="1" x14ac:dyDescent="0.3">
      <c r="B743" s="60"/>
      <c r="C743" s="741"/>
      <c r="D743" s="728" t="str" cm="1">
        <f t="array" ref="D743">IFERROR(IF(INDEX(BaseSafra!E:E,MATCH(Safra!F$734,BaseSafra!E:E, 0)+ROW(A7))&lt;&gt;"",IF(INDEX(BaseSafra!E:E,MATCH(Safra!F$734,BaseSafra!E:E, 0)+ROW(A7))&lt;&gt;Safra!F$734,INDEX(BaseSafra!E:E,MATCH(Safra!F$734, BaseSafra!E:E, 0)+ROW(A7)),""),""),"")</f>
        <v>Custo Médio de Produção (R$/sc)</v>
      </c>
      <c r="E743" s="729"/>
      <c r="F743" s="729"/>
      <c r="G743" s="729"/>
      <c r="H743" s="729"/>
      <c r="I743" s="730"/>
      <c r="J743" s="229"/>
      <c r="K743" s="229"/>
      <c r="L743" s="229"/>
      <c r="M743" s="231"/>
      <c r="N743" s="231"/>
      <c r="O743" s="231"/>
      <c r="P743" s="231"/>
      <c r="Q743" s="231"/>
      <c r="R743" s="231"/>
      <c r="S743" s="231"/>
      <c r="T743" s="231"/>
      <c r="U743" s="231"/>
      <c r="V743" s="231"/>
      <c r="W743" s="231"/>
      <c r="X743" s="231"/>
      <c r="Y743" s="657"/>
      <c r="Z743" s="658"/>
      <c r="AA743" s="658"/>
      <c r="AB743" s="658"/>
      <c r="AC743" s="658"/>
      <c r="AD743" s="659"/>
      <c r="AE743" s="61"/>
    </row>
    <row r="744" spans="2:31" s="3" customFormat="1" ht="18" customHeight="1" x14ac:dyDescent="0.3">
      <c r="B744" s="60"/>
      <c r="C744" s="741"/>
      <c r="D744" s="728" t="str" cm="1">
        <f t="array" ref="D744">IFERROR(IF(INDEX(BaseSafra!E:E,MATCH(Safra!F$734,BaseSafra!E:E, 0)+ROW(A8))&lt;&gt;"",IF(INDEX(BaseSafra!E:E,MATCH(Safra!F$734,BaseSafra!E:E, 0)+ROW(A8))&lt;&gt;Safra!F$734,INDEX(BaseSafra!E:E,MATCH(Safra!F$734, BaseSafra!E:E, 0)+ROW(A8)),""),""),"")</f>
        <v>Receita Total (R$)</v>
      </c>
      <c r="E744" s="729"/>
      <c r="F744" s="729"/>
      <c r="G744" s="729"/>
      <c r="H744" s="729"/>
      <c r="I744" s="730"/>
      <c r="J744" s="239">
        <f t="shared" ref="J744:X744" si="195">J741*J742</f>
        <v>0</v>
      </c>
      <c r="K744" s="239">
        <f t="shared" si="195"/>
        <v>0</v>
      </c>
      <c r="L744" s="239">
        <f t="shared" si="195"/>
        <v>0</v>
      </c>
      <c r="M744" s="239">
        <f t="shared" si="195"/>
        <v>0</v>
      </c>
      <c r="N744" s="239">
        <f t="shared" si="195"/>
        <v>0</v>
      </c>
      <c r="O744" s="239">
        <f t="shared" si="195"/>
        <v>0</v>
      </c>
      <c r="P744" s="239">
        <f t="shared" si="195"/>
        <v>0</v>
      </c>
      <c r="Q744" s="239">
        <f t="shared" si="195"/>
        <v>0</v>
      </c>
      <c r="R744" s="239">
        <f t="shared" si="195"/>
        <v>0</v>
      </c>
      <c r="S744" s="239">
        <f t="shared" si="195"/>
        <v>0</v>
      </c>
      <c r="T744" s="239">
        <f t="shared" si="195"/>
        <v>0</v>
      </c>
      <c r="U744" s="239">
        <f t="shared" si="195"/>
        <v>0</v>
      </c>
      <c r="V744" s="239">
        <f t="shared" si="195"/>
        <v>0</v>
      </c>
      <c r="W744" s="239">
        <f t="shared" si="195"/>
        <v>0</v>
      </c>
      <c r="X744" s="239">
        <f t="shared" si="195"/>
        <v>0</v>
      </c>
      <c r="Y744" s="657"/>
      <c r="Z744" s="658"/>
      <c r="AA744" s="658"/>
      <c r="AB744" s="658"/>
      <c r="AC744" s="658"/>
      <c r="AD744" s="659"/>
      <c r="AE744" s="61"/>
    </row>
    <row r="745" spans="2:31" s="3" customFormat="1" ht="18" customHeight="1" x14ac:dyDescent="0.3">
      <c r="B745" s="60"/>
      <c r="C745" s="741"/>
      <c r="D745" s="728" t="str" cm="1">
        <f t="array" ref="D745">IFERROR(IF(INDEX(BaseSafra!E:E,MATCH(Safra!F$734,BaseSafra!E:E, 0)+ROW(A9))&lt;&gt;"",IF(INDEX(BaseSafra!E:E,MATCH(Safra!F$734,BaseSafra!E:E, 0)+ROW(A9))&lt;&gt;Safra!F$734,INDEX(BaseSafra!E:E,MATCH(Safra!F$734, BaseSafra!E:E, 0)+ROW(A9)),""),""),"")</f>
        <v>Custo Total de Produção (R$)</v>
      </c>
      <c r="E745" s="729"/>
      <c r="F745" s="729"/>
      <c r="G745" s="729"/>
      <c r="H745" s="729"/>
      <c r="I745" s="730"/>
      <c r="J745" s="239">
        <f t="shared" ref="J745:X745" si="196">J743*J737</f>
        <v>0</v>
      </c>
      <c r="K745" s="239">
        <f t="shared" si="196"/>
        <v>0</v>
      </c>
      <c r="L745" s="239">
        <f t="shared" si="196"/>
        <v>0</v>
      </c>
      <c r="M745" s="239">
        <f t="shared" si="196"/>
        <v>0</v>
      </c>
      <c r="N745" s="239">
        <f t="shared" si="196"/>
        <v>0</v>
      </c>
      <c r="O745" s="239">
        <f t="shared" si="196"/>
        <v>0</v>
      </c>
      <c r="P745" s="239">
        <f t="shared" si="196"/>
        <v>0</v>
      </c>
      <c r="Q745" s="239">
        <f t="shared" si="196"/>
        <v>0</v>
      </c>
      <c r="R745" s="239">
        <f t="shared" si="196"/>
        <v>0</v>
      </c>
      <c r="S745" s="239">
        <f t="shared" si="196"/>
        <v>0</v>
      </c>
      <c r="T745" s="239">
        <f t="shared" si="196"/>
        <v>0</v>
      </c>
      <c r="U745" s="239">
        <f t="shared" si="196"/>
        <v>0</v>
      </c>
      <c r="V745" s="239">
        <f t="shared" si="196"/>
        <v>0</v>
      </c>
      <c r="W745" s="239">
        <f t="shared" si="196"/>
        <v>0</v>
      </c>
      <c r="X745" s="239">
        <f t="shared" si="196"/>
        <v>0</v>
      </c>
      <c r="Y745" s="657"/>
      <c r="Z745" s="658"/>
      <c r="AA745" s="658"/>
      <c r="AB745" s="658"/>
      <c r="AC745" s="658"/>
      <c r="AD745" s="659"/>
      <c r="AE745" s="61"/>
    </row>
    <row r="746" spans="2:31" s="3" customFormat="1" ht="18" customHeight="1" x14ac:dyDescent="0.3">
      <c r="B746" s="60"/>
      <c r="C746" s="741"/>
      <c r="D746" s="728" t="str" cm="1">
        <f t="array" ref="D746">IFERROR(IF(INDEX(BaseSafra!E:E,MATCH(Safra!F$734,BaseSafra!E:E, 0)+ROW(A10))&lt;&gt;"",IF(INDEX(BaseSafra!E:E,MATCH(Safra!F$734,BaseSafra!E:E, 0)+ROW(A10))&lt;&gt;Safra!F$734,INDEX(BaseSafra!E:E,MATCH(Safra!F$734, BaseSafra!E:E, 0)+ROW(A10)),""),""),"")</f>
        <v>RESULTADO BRUTO (R$)</v>
      </c>
      <c r="E746" s="729"/>
      <c r="F746" s="729"/>
      <c r="G746" s="729"/>
      <c r="H746" s="729"/>
      <c r="I746" s="730"/>
      <c r="J746" s="239">
        <f t="shared" ref="J746:X746" si="197">J744-J745</f>
        <v>0</v>
      </c>
      <c r="K746" s="239">
        <f t="shared" si="197"/>
        <v>0</v>
      </c>
      <c r="L746" s="239">
        <f t="shared" si="197"/>
        <v>0</v>
      </c>
      <c r="M746" s="239">
        <f t="shared" si="197"/>
        <v>0</v>
      </c>
      <c r="N746" s="239">
        <f t="shared" si="197"/>
        <v>0</v>
      </c>
      <c r="O746" s="239">
        <f t="shared" si="197"/>
        <v>0</v>
      </c>
      <c r="P746" s="239">
        <f t="shared" si="197"/>
        <v>0</v>
      </c>
      <c r="Q746" s="239">
        <f t="shared" si="197"/>
        <v>0</v>
      </c>
      <c r="R746" s="239">
        <f t="shared" si="197"/>
        <v>0</v>
      </c>
      <c r="S746" s="239">
        <f t="shared" si="197"/>
        <v>0</v>
      </c>
      <c r="T746" s="239">
        <f t="shared" si="197"/>
        <v>0</v>
      </c>
      <c r="U746" s="239">
        <f t="shared" si="197"/>
        <v>0</v>
      </c>
      <c r="V746" s="239">
        <f t="shared" si="197"/>
        <v>0</v>
      </c>
      <c r="W746" s="239">
        <f t="shared" si="197"/>
        <v>0</v>
      </c>
      <c r="X746" s="239">
        <f t="shared" si="197"/>
        <v>0</v>
      </c>
      <c r="Y746" s="657"/>
      <c r="Z746" s="658"/>
      <c r="AA746" s="658"/>
      <c r="AB746" s="658"/>
      <c r="AC746" s="658"/>
      <c r="AD746" s="659"/>
      <c r="AE746" s="61"/>
    </row>
    <row r="747" spans="2:31" s="3" customFormat="1" ht="18" customHeight="1" x14ac:dyDescent="0.3">
      <c r="B747" s="60"/>
      <c r="C747" s="741"/>
      <c r="D747" s="728" t="str" cm="1">
        <f t="array" ref="D747">IFERROR(IF(INDEX(BaseSafra!E:E,MATCH(Safra!F$734,BaseSafra!E:E, 0)+ROW(A11))&lt;&gt;"",IF(INDEX(BaseSafra!E:E,MATCH(Safra!F$734,BaseSafra!E:E, 0)+ROW(A11))&lt;&gt;Safra!F$734,INDEX(BaseSafra!E:E,MATCH(Safra!F$734, BaseSafra!E:E, 0)+ROW(A11)),""),""),"")</f>
        <v>MARGEM BRUTA (%)</v>
      </c>
      <c r="E747" s="729"/>
      <c r="F747" s="729"/>
      <c r="G747" s="729"/>
      <c r="H747" s="729"/>
      <c r="I747" s="730"/>
      <c r="J747" s="239">
        <f t="shared" ref="J747:X747" si="198">IFERROR(J746/J744,0)</f>
        <v>0</v>
      </c>
      <c r="K747" s="239">
        <f t="shared" si="198"/>
        <v>0</v>
      </c>
      <c r="L747" s="239">
        <f t="shared" si="198"/>
        <v>0</v>
      </c>
      <c r="M747" s="239">
        <f t="shared" si="198"/>
        <v>0</v>
      </c>
      <c r="N747" s="239">
        <f t="shared" si="198"/>
        <v>0</v>
      </c>
      <c r="O747" s="239">
        <f t="shared" si="198"/>
        <v>0</v>
      </c>
      <c r="P747" s="239">
        <f t="shared" si="198"/>
        <v>0</v>
      </c>
      <c r="Q747" s="239">
        <f t="shared" si="198"/>
        <v>0</v>
      </c>
      <c r="R747" s="239">
        <f t="shared" si="198"/>
        <v>0</v>
      </c>
      <c r="S747" s="239">
        <f t="shared" si="198"/>
        <v>0</v>
      </c>
      <c r="T747" s="239">
        <f t="shared" si="198"/>
        <v>0</v>
      </c>
      <c r="U747" s="239">
        <f t="shared" si="198"/>
        <v>0</v>
      </c>
      <c r="V747" s="239">
        <f t="shared" si="198"/>
        <v>0</v>
      </c>
      <c r="W747" s="239">
        <f t="shared" si="198"/>
        <v>0</v>
      </c>
      <c r="X747" s="239">
        <f t="shared" si="198"/>
        <v>0</v>
      </c>
      <c r="Y747" s="657"/>
      <c r="Z747" s="658"/>
      <c r="AA747" s="658"/>
      <c r="AB747" s="658"/>
      <c r="AC747" s="658"/>
      <c r="AD747" s="659"/>
      <c r="AE747" s="61"/>
    </row>
    <row r="748" spans="2:31" s="3" customFormat="1" ht="18" customHeight="1" x14ac:dyDescent="0.3">
      <c r="B748" s="60"/>
      <c r="C748" s="741"/>
      <c r="D748" s="728" t="str" cm="1">
        <f t="array" ref="D748">IFERROR(IF(INDEX(BaseSafra!E:E,MATCH(Safra!F$734,BaseSafra!E:E, 0)+ROW(A12))&lt;&gt;"",IF(INDEX(BaseSafra!E:E,MATCH(Safra!F$734,BaseSafra!E:E, 0)+ROW(A12))&lt;&gt;Safra!F$734,INDEX(BaseSafra!E:E,MATCH(Safra!F$734, BaseSafra!E:E, 0)+ROW(A12)),""),""),"")</f>
        <v/>
      </c>
      <c r="E748" s="729"/>
      <c r="F748" s="729"/>
      <c r="G748" s="729"/>
      <c r="H748" s="729"/>
      <c r="I748" s="730"/>
      <c r="J748" s="229"/>
      <c r="K748" s="229"/>
      <c r="L748" s="229"/>
      <c r="M748" s="279"/>
      <c r="N748" s="279"/>
      <c r="O748" s="279"/>
      <c r="P748" s="279"/>
      <c r="Q748" s="279"/>
      <c r="R748" s="279"/>
      <c r="S748" s="279"/>
      <c r="T748" s="279"/>
      <c r="U748" s="279"/>
      <c r="V748" s="279"/>
      <c r="W748" s="279"/>
      <c r="X748" s="279"/>
      <c r="Y748" s="657"/>
      <c r="Z748" s="658"/>
      <c r="AA748" s="658"/>
      <c r="AB748" s="658"/>
      <c r="AC748" s="658"/>
      <c r="AD748" s="659"/>
      <c r="AE748" s="61"/>
    </row>
    <row r="749" spans="2:31" s="3" customFormat="1" ht="18" customHeight="1" x14ac:dyDescent="0.3">
      <c r="B749" s="60"/>
      <c r="C749" s="741"/>
      <c r="D749" s="728" t="str" cm="1">
        <f t="array" ref="D749">IFERROR(IF(INDEX(BaseSafra!E:E,MATCH(Safra!F$734,BaseSafra!E:E, 0)+ROW(A13))&lt;&gt;"",IF(INDEX(BaseSafra!E:E,MATCH(Safra!F$734,BaseSafra!E:E, 0)+ROW(A13))&lt;&gt;Safra!F$734,INDEX(BaseSafra!E:E,MATCH(Safra!F$734, BaseSafra!E:E, 0)+ROW(A13)),""),""),"")</f>
        <v/>
      </c>
      <c r="E749" s="729"/>
      <c r="F749" s="729"/>
      <c r="G749" s="729"/>
      <c r="H749" s="729"/>
      <c r="I749" s="730"/>
      <c r="J749" s="229"/>
      <c r="K749" s="229"/>
      <c r="L749" s="229"/>
      <c r="M749" s="279"/>
      <c r="N749" s="279"/>
      <c r="O749" s="279"/>
      <c r="P749" s="279"/>
      <c r="Q749" s="279"/>
      <c r="R749" s="279"/>
      <c r="S749" s="279"/>
      <c r="T749" s="279"/>
      <c r="U749" s="279"/>
      <c r="V749" s="279"/>
      <c r="W749" s="279"/>
      <c r="X749" s="279"/>
      <c r="Y749" s="657"/>
      <c r="Z749" s="658"/>
      <c r="AA749" s="658"/>
      <c r="AB749" s="658"/>
      <c r="AC749" s="658"/>
      <c r="AD749" s="659"/>
      <c r="AE749" s="61"/>
    </row>
    <row r="750" spans="2:31" s="3" customFormat="1" ht="18" customHeight="1" x14ac:dyDescent="0.3">
      <c r="B750" s="60"/>
      <c r="C750" s="741"/>
      <c r="D750" s="728" t="str" cm="1">
        <f t="array" ref="D750">IFERROR(IF(INDEX(BaseSafra!E:E,MATCH(Safra!F$734,BaseSafra!E:E, 0)+ROW(A14))&lt;&gt;"",IF(INDEX(BaseSafra!E:E,MATCH(Safra!F$734,BaseSafra!E:E, 0)+ROW(A14))&lt;&gt;Safra!F$734,INDEX(BaseSafra!E:E,MATCH(Safra!F$734, BaseSafra!E:E, 0)+ROW(A14)),""),""),"")</f>
        <v/>
      </c>
      <c r="E750" s="729"/>
      <c r="F750" s="729"/>
      <c r="G750" s="729"/>
      <c r="H750" s="729"/>
      <c r="I750" s="730"/>
      <c r="J750" s="229"/>
      <c r="K750" s="229"/>
      <c r="L750" s="229"/>
      <c r="M750" s="279"/>
      <c r="N750" s="279"/>
      <c r="O750" s="279"/>
      <c r="P750" s="279"/>
      <c r="Q750" s="279"/>
      <c r="R750" s="279"/>
      <c r="S750" s="279"/>
      <c r="T750" s="279"/>
      <c r="U750" s="279"/>
      <c r="V750" s="279"/>
      <c r="W750" s="279"/>
      <c r="X750" s="279"/>
      <c r="Y750" s="657"/>
      <c r="Z750" s="658"/>
      <c r="AA750" s="658"/>
      <c r="AB750" s="658"/>
      <c r="AC750" s="658"/>
      <c r="AD750" s="659"/>
      <c r="AE750" s="61"/>
    </row>
    <row r="751" spans="2:31" s="3" customFormat="1" ht="18" customHeight="1" x14ac:dyDescent="0.3">
      <c r="B751" s="60"/>
      <c r="C751" s="741"/>
      <c r="D751" s="728" t="str" cm="1">
        <f t="array" ref="D751">IFERROR(IF(INDEX(BaseSafra!E:E,MATCH(Safra!F$734,BaseSafra!E:E, 0)+ROW(A15))&lt;&gt;"",IF(INDEX(BaseSafra!E:E,MATCH(Safra!F$734,BaseSafra!E:E, 0)+ROW(A15))&lt;&gt;Safra!F$734,INDEX(BaseSafra!E:E,MATCH(Safra!F$734, BaseSafra!E:E, 0)+ROW(A15)),""),""),"")</f>
        <v/>
      </c>
      <c r="E751" s="729"/>
      <c r="F751" s="729"/>
      <c r="G751" s="729"/>
      <c r="H751" s="729"/>
      <c r="I751" s="730"/>
      <c r="J751" s="229"/>
      <c r="K751" s="229"/>
      <c r="L751" s="229"/>
      <c r="M751" s="279"/>
      <c r="N751" s="279"/>
      <c r="O751" s="279"/>
      <c r="P751" s="279"/>
      <c r="Q751" s="279"/>
      <c r="R751" s="279"/>
      <c r="S751" s="279"/>
      <c r="T751" s="279"/>
      <c r="U751" s="279"/>
      <c r="V751" s="279"/>
      <c r="W751" s="279"/>
      <c r="X751" s="279"/>
      <c r="Y751" s="657"/>
      <c r="Z751" s="658"/>
      <c r="AA751" s="658"/>
      <c r="AB751" s="658"/>
      <c r="AC751" s="658"/>
      <c r="AD751" s="659"/>
      <c r="AE751" s="61"/>
    </row>
    <row r="752" spans="2:31" s="3" customFormat="1" ht="18" customHeight="1" x14ac:dyDescent="0.3">
      <c r="B752" s="60"/>
      <c r="C752" s="741"/>
      <c r="D752" s="728" t="str" cm="1">
        <f t="array" ref="D752">IFERROR(IF(INDEX(BaseSafra!E:E,MATCH(Safra!F$734,BaseSafra!E:E, 0)+ROW(A16))&lt;&gt;"",IF(INDEX(BaseSafra!E:E,MATCH(Safra!F$734,BaseSafra!E:E, 0)+ROW(A16))&lt;&gt;Safra!F$734,INDEX(BaseSafra!E:E,MATCH(Safra!F$734, BaseSafra!E:E, 0)+ROW(A16)),""),""),"")</f>
        <v/>
      </c>
      <c r="E752" s="729"/>
      <c r="F752" s="729"/>
      <c r="G752" s="729"/>
      <c r="H752" s="729"/>
      <c r="I752" s="730"/>
      <c r="J752" s="229"/>
      <c r="K752" s="229"/>
      <c r="L752" s="229"/>
      <c r="M752" s="279"/>
      <c r="N752" s="279"/>
      <c r="O752" s="279"/>
      <c r="P752" s="279"/>
      <c r="Q752" s="279"/>
      <c r="R752" s="279"/>
      <c r="S752" s="279"/>
      <c r="T752" s="279"/>
      <c r="U752" s="279"/>
      <c r="V752" s="279"/>
      <c r="W752" s="279"/>
      <c r="X752" s="279"/>
      <c r="Y752" s="657"/>
      <c r="Z752" s="658"/>
      <c r="AA752" s="658"/>
      <c r="AB752" s="658"/>
      <c r="AC752" s="658"/>
      <c r="AD752" s="659"/>
      <c r="AE752" s="61"/>
    </row>
    <row r="753" spans="2:31" s="3" customFormat="1" ht="18" customHeight="1" x14ac:dyDescent="0.3">
      <c r="B753" s="60"/>
      <c r="C753" s="741"/>
      <c r="D753" s="728" t="str" cm="1">
        <f t="array" ref="D753">IFERROR(IF(INDEX(BaseSafra!E:E,MATCH(Safra!F$734,BaseSafra!E:E, 0)+ROW(A17))&lt;&gt;"",IF(INDEX(BaseSafra!E:E,MATCH(Safra!F$734,BaseSafra!E:E, 0)+ROW(A17))&lt;&gt;Safra!F$734,INDEX(BaseSafra!E:E,MATCH(Safra!F$734, BaseSafra!E:E, 0)+ROW(A17)),""),""),"")</f>
        <v/>
      </c>
      <c r="E753" s="729"/>
      <c r="F753" s="729"/>
      <c r="G753" s="729"/>
      <c r="H753" s="729"/>
      <c r="I753" s="730"/>
      <c r="J753" s="229"/>
      <c r="K753" s="229"/>
      <c r="L753" s="229"/>
      <c r="M753" s="280"/>
      <c r="N753" s="280"/>
      <c r="O753" s="280"/>
      <c r="P753" s="280"/>
      <c r="Q753" s="280"/>
      <c r="R753" s="280"/>
      <c r="S753" s="280"/>
      <c r="T753" s="280"/>
      <c r="U753" s="280"/>
      <c r="V753" s="280"/>
      <c r="W753" s="280"/>
      <c r="X753" s="280"/>
      <c r="Y753" s="657"/>
      <c r="Z753" s="658"/>
      <c r="AA753" s="658"/>
      <c r="AB753" s="658"/>
      <c r="AC753" s="658"/>
      <c r="AD753" s="659"/>
      <c r="AE753" s="61"/>
    </row>
    <row r="754" spans="2:31" s="3" customFormat="1" ht="18" customHeight="1" x14ac:dyDescent="0.3">
      <c r="B754" s="60"/>
      <c r="C754" s="741"/>
      <c r="D754" s="728" t="str" cm="1">
        <f t="array" ref="D754">IFERROR(IF(INDEX(BaseSafra!E:E,MATCH(Safra!F$734,BaseSafra!E:E, 0)+ROW(A18))&lt;&gt;"",IF(INDEX(BaseSafra!E:E,MATCH(Safra!F$734,BaseSafra!E:E, 0)+ROW(A18))&lt;&gt;Safra!F$734,INDEX(BaseSafra!E:E,MATCH(Safra!F$734, BaseSafra!E:E, 0)+ROW(A18)),""),""),"")</f>
        <v/>
      </c>
      <c r="E754" s="729"/>
      <c r="F754" s="729"/>
      <c r="G754" s="729"/>
      <c r="H754" s="729"/>
      <c r="I754" s="730"/>
      <c r="J754" s="229"/>
      <c r="K754" s="229"/>
      <c r="L754" s="229"/>
      <c r="M754" s="280"/>
      <c r="N754" s="280"/>
      <c r="O754" s="280"/>
      <c r="P754" s="280"/>
      <c r="Q754" s="280"/>
      <c r="R754" s="280"/>
      <c r="S754" s="280"/>
      <c r="T754" s="280"/>
      <c r="U754" s="280"/>
      <c r="V754" s="280"/>
      <c r="W754" s="280"/>
      <c r="X754" s="280"/>
      <c r="Y754" s="657"/>
      <c r="Z754" s="658"/>
      <c r="AA754" s="658"/>
      <c r="AB754" s="658"/>
      <c r="AC754" s="658"/>
      <c r="AD754" s="659"/>
      <c r="AE754" s="61"/>
    </row>
    <row r="755" spans="2:31" s="3" customFormat="1" ht="18" customHeight="1" x14ac:dyDescent="0.3">
      <c r="B755" s="60"/>
      <c r="C755" s="741"/>
      <c r="D755" s="728" t="str" cm="1">
        <f t="array" ref="D755">IFERROR(IF(INDEX(BaseSafra!E:E,MATCH(Safra!F$734,BaseSafra!E:E, 0)+ROW(A19))&lt;&gt;"",IF(INDEX(BaseSafra!E:E,MATCH(Safra!F$734,BaseSafra!E:E, 0)+ROW(A19))&lt;&gt;Safra!F$734,INDEX(BaseSafra!E:E,MATCH(Safra!F$734, BaseSafra!E:E, 0)+ROW(A19)),""),""),"")</f>
        <v/>
      </c>
      <c r="E755" s="729"/>
      <c r="F755" s="729"/>
      <c r="G755" s="729"/>
      <c r="H755" s="729"/>
      <c r="I755" s="730"/>
      <c r="J755" s="229"/>
      <c r="K755" s="229"/>
      <c r="L755" s="229"/>
      <c r="M755" s="280"/>
      <c r="N755" s="280"/>
      <c r="O755" s="280"/>
      <c r="P755" s="280"/>
      <c r="Q755" s="280"/>
      <c r="R755" s="280"/>
      <c r="S755" s="280"/>
      <c r="T755" s="280"/>
      <c r="U755" s="280"/>
      <c r="V755" s="280"/>
      <c r="W755" s="280"/>
      <c r="X755" s="280"/>
      <c r="Y755" s="657"/>
      <c r="Z755" s="658"/>
      <c r="AA755" s="658"/>
      <c r="AB755" s="658"/>
      <c r="AC755" s="658"/>
      <c r="AD755" s="659"/>
      <c r="AE755" s="61"/>
    </row>
    <row r="756" spans="2:31" s="3" customFormat="1" ht="18" customHeight="1" x14ac:dyDescent="0.3">
      <c r="B756" s="60"/>
      <c r="C756" s="741"/>
      <c r="D756" s="728" t="str" cm="1">
        <f t="array" ref="D756">IFERROR(IF(INDEX(BaseSafra!E:E,MATCH(Safra!F$734,BaseSafra!E:E, 0)+ROW(A20))&lt;&gt;"",IF(INDEX(BaseSafra!E:E,MATCH(Safra!F$734,BaseSafra!E:E, 0)+ROW(A20))&lt;&gt;Safra!F$734,INDEX(BaseSafra!E:E,MATCH(Safra!F$734, BaseSafra!E:E, 0)+ROW(A20)),""),""),"")</f>
        <v/>
      </c>
      <c r="E756" s="729"/>
      <c r="F756" s="729"/>
      <c r="G756" s="729"/>
      <c r="H756" s="729"/>
      <c r="I756" s="730"/>
      <c r="J756" s="229"/>
      <c r="K756" s="229"/>
      <c r="L756" s="229"/>
      <c r="M756" s="280"/>
      <c r="N756" s="280"/>
      <c r="O756" s="280"/>
      <c r="P756" s="280"/>
      <c r="Q756" s="280"/>
      <c r="R756" s="280"/>
      <c r="S756" s="280"/>
      <c r="T756" s="280"/>
      <c r="U756" s="280"/>
      <c r="V756" s="280"/>
      <c r="W756" s="280"/>
      <c r="X756" s="280"/>
      <c r="Y756" s="657"/>
      <c r="Z756" s="658"/>
      <c r="AA756" s="658"/>
      <c r="AB756" s="658"/>
      <c r="AC756" s="658"/>
      <c r="AD756" s="659"/>
      <c r="AE756" s="61"/>
    </row>
    <row r="757" spans="2:31" s="3" customFormat="1" ht="18" customHeight="1" x14ac:dyDescent="0.3">
      <c r="B757" s="60"/>
      <c r="C757" s="742"/>
      <c r="D757" s="728" t="str" cm="1">
        <f t="array" ref="D757">IFERROR(IF(INDEX(BaseSafra!E:E,MATCH(Safra!F$734,BaseSafra!E:E, 0)+ROW(A21))&lt;&gt;"",IF(INDEX(BaseSafra!E:E,MATCH(Safra!F$734,BaseSafra!E:E, 0)+ROW(A21))&lt;&gt;Safra!F$734,INDEX(BaseSafra!E:E,MATCH(Safra!F$734, BaseSafra!E:E, 0)+ROW(A21)),""),""),"")</f>
        <v/>
      </c>
      <c r="E757" s="729"/>
      <c r="F757" s="729"/>
      <c r="G757" s="729"/>
      <c r="H757" s="729"/>
      <c r="I757" s="730"/>
      <c r="J757" s="240"/>
      <c r="K757" s="240"/>
      <c r="L757" s="240"/>
      <c r="M757" s="281"/>
      <c r="N757" s="281"/>
      <c r="O757" s="281"/>
      <c r="P757" s="281"/>
      <c r="Q757" s="281"/>
      <c r="R757" s="281"/>
      <c r="S757" s="281"/>
      <c r="T757" s="281"/>
      <c r="U757" s="281"/>
      <c r="V757" s="281"/>
      <c r="W757" s="281"/>
      <c r="X757" s="281"/>
      <c r="Y757" s="660"/>
      <c r="Z757" s="661"/>
      <c r="AA757" s="661"/>
      <c r="AB757" s="661"/>
      <c r="AC757" s="661"/>
      <c r="AD757" s="662"/>
      <c r="AE757" s="61"/>
    </row>
    <row r="758" spans="2:31" ht="18" customHeight="1" x14ac:dyDescent="0.3">
      <c r="B758" s="22"/>
      <c r="D758" s="31"/>
      <c r="E758" s="31"/>
      <c r="F758" s="31"/>
      <c r="G758" s="31"/>
      <c r="H758" s="31"/>
      <c r="I758" s="31"/>
      <c r="J758" s="31"/>
      <c r="K758" s="31"/>
      <c r="L758" s="31"/>
      <c r="M758" s="31"/>
      <c r="N758" s="31"/>
      <c r="O758" s="31"/>
      <c r="P758" s="31"/>
      <c r="Q758" s="31"/>
      <c r="R758" s="31"/>
      <c r="S758" s="31"/>
      <c r="T758" s="31"/>
      <c r="U758" s="31"/>
      <c r="V758" s="31"/>
      <c r="W758" s="31"/>
      <c r="X758" s="31"/>
      <c r="Y758" s="31"/>
      <c r="Z758" s="31"/>
      <c r="AA758" s="31"/>
      <c r="AB758" s="31"/>
      <c r="AC758" s="31"/>
      <c r="AD758" s="31"/>
      <c r="AE758" s="21"/>
    </row>
    <row r="759" spans="2:31" s="3" customFormat="1" ht="19.8" customHeight="1" x14ac:dyDescent="0.3">
      <c r="B759" s="60"/>
      <c r="C759" s="740">
        <v>30</v>
      </c>
      <c r="D759" s="743" t="s">
        <v>48</v>
      </c>
      <c r="E759" s="664"/>
      <c r="F759" s="743" t="s">
        <v>45</v>
      </c>
      <c r="G759" s="743"/>
      <c r="H759" s="743"/>
      <c r="I759" s="277"/>
      <c r="J759" s="744" t="s">
        <v>286</v>
      </c>
      <c r="K759" s="745"/>
      <c r="L759" s="745"/>
      <c r="M759" s="745"/>
      <c r="N759" s="745"/>
      <c r="O759" s="745"/>
      <c r="P759" s="745"/>
      <c r="Q759" s="745"/>
      <c r="R759" s="745"/>
      <c r="S759" s="745"/>
      <c r="T759" s="745"/>
      <c r="U759" s="745"/>
      <c r="V759" s="745"/>
      <c r="W759" s="745"/>
      <c r="X759" s="746"/>
      <c r="Y759" s="744" t="s">
        <v>47</v>
      </c>
      <c r="Z759" s="745"/>
      <c r="AA759" s="745"/>
      <c r="AB759" s="745"/>
      <c r="AC759" s="745"/>
      <c r="AD759" s="746"/>
      <c r="AE759" s="61"/>
    </row>
    <row r="760" spans="2:31" s="3" customFormat="1" ht="19.8" customHeight="1" x14ac:dyDescent="0.3">
      <c r="B760" s="60"/>
      <c r="C760" s="741"/>
      <c r="D760" s="666"/>
      <c r="E760" s="667"/>
      <c r="F760" s="743"/>
      <c r="G760" s="743"/>
      <c r="H760" s="743"/>
      <c r="I760" s="278"/>
      <c r="J760" s="747" t="str">
        <f>IF(MONTH($D$15)&gt;=10,(YEAR($D$15)-2)&amp;"/"&amp;(YEAR($D$15)-1),(YEAR($D$15)-3)&amp;"/"&amp;(YEAR($D$15)-2))</f>
        <v>2022/2023</v>
      </c>
      <c r="K760" s="747"/>
      <c r="L760" s="747"/>
      <c r="M760" s="747" t="str">
        <f>IF(MONTH($D$15)&gt;=10,(YEAR($D$15)-1)&amp;"/"&amp;YEAR($D$15),(YEAR($D$15)-2)&amp;"/"&amp;(YEAR($D$15)-1))</f>
        <v>2023/2024</v>
      </c>
      <c r="N760" s="747"/>
      <c r="O760" s="747"/>
      <c r="P760" s="747" t="str">
        <f>IF(MONTH($D$15)&gt;=10,YEAR($D$15)&amp;"/"&amp;YEAR($D$15)+1,YEAR($D$15)-1&amp;"/"&amp;YEAR($D$15))</f>
        <v>2024/2025</v>
      </c>
      <c r="Q760" s="747"/>
      <c r="R760" s="747"/>
      <c r="S760" s="747" t="str">
        <f>IF(MONTH($D$15)&gt;=10,(YEAR($D$15)+1)&amp;"/"&amp;(YEAR($D$15)+2),YEAR($D$15)&amp;"/"&amp;(YEAR($D$15)+1))</f>
        <v>2025/2026</v>
      </c>
      <c r="T760" s="747"/>
      <c r="U760" s="747"/>
      <c r="V760" s="747" t="str">
        <f>IF(MONTH($D$15)&gt;=10,(YEAR($D$15)+2)&amp;"/"&amp;(YEAR($D$15)+3),(YEAR($D$15)+1)&amp;"/"&amp;(YEAR($D$15)+2))</f>
        <v>2026/2027</v>
      </c>
      <c r="W760" s="747"/>
      <c r="X760" s="747"/>
      <c r="Y760" s="117"/>
      <c r="Z760" s="115"/>
      <c r="AA760" s="115"/>
      <c r="AB760" s="115"/>
      <c r="AC760" s="115"/>
      <c r="AD760" s="116"/>
      <c r="AE760" s="61"/>
    </row>
    <row r="761" spans="2:31" s="3" customFormat="1" ht="18" customHeight="1" x14ac:dyDescent="0.3">
      <c r="B761" s="60"/>
      <c r="C761" s="741"/>
      <c r="D761" s="748" t="s">
        <v>30</v>
      </c>
      <c r="E761" s="749"/>
      <c r="F761" s="749"/>
      <c r="G761" s="749"/>
      <c r="H761" s="749"/>
      <c r="I761" s="750"/>
      <c r="J761" s="32" t="s">
        <v>287</v>
      </c>
      <c r="K761" s="110" t="s">
        <v>288</v>
      </c>
      <c r="L761" s="35" t="s">
        <v>289</v>
      </c>
      <c r="M761" s="32" t="s">
        <v>287</v>
      </c>
      <c r="N761" s="110" t="s">
        <v>288</v>
      </c>
      <c r="O761" s="35" t="s">
        <v>289</v>
      </c>
      <c r="P761" s="32" t="s">
        <v>287</v>
      </c>
      <c r="Q761" s="110" t="s">
        <v>288</v>
      </c>
      <c r="R761" s="35" t="s">
        <v>289</v>
      </c>
      <c r="S761" s="32" t="s">
        <v>287</v>
      </c>
      <c r="T761" s="110" t="s">
        <v>288</v>
      </c>
      <c r="U761" s="35" t="s">
        <v>289</v>
      </c>
      <c r="V761" s="32" t="s">
        <v>287</v>
      </c>
      <c r="W761" s="110" t="s">
        <v>288</v>
      </c>
      <c r="X761" s="35" t="s">
        <v>289</v>
      </c>
      <c r="Y761" s="657"/>
      <c r="Z761" s="658"/>
      <c r="AA761" s="658"/>
      <c r="AB761" s="658"/>
      <c r="AC761" s="658"/>
      <c r="AD761" s="659"/>
      <c r="AE761" s="61"/>
    </row>
    <row r="762" spans="2:31" s="3" customFormat="1" ht="18" customHeight="1" x14ac:dyDescent="0.3">
      <c r="B762" s="60"/>
      <c r="C762" s="741"/>
      <c r="D762" s="728" t="str" cm="1">
        <f t="array" ref="D762">IFERROR(IF(INDEX(BaseSafra!E:E,MATCH(Safra!F$759,BaseSafra!E:E, 0)+ROW(A1))&lt;&gt;"",IF(INDEX(BaseSafra!E:E,MATCH(Safra!F$759,BaseSafra!E:E, 0)+ROW(A1))&lt;&gt;Safra!F$759,INDEX(BaseSafra!E:E,MATCH(Safra!F$759, BaseSafra!E:E, 0)+ROW(A1)),""),""),"")</f>
        <v>Área Plantada (ha)</v>
      </c>
      <c r="E762" s="729"/>
      <c r="F762" s="729"/>
      <c r="G762" s="729"/>
      <c r="H762" s="729"/>
      <c r="I762" s="730"/>
      <c r="J762" s="220">
        <f t="shared" ref="J762:X762" si="199">SUM(J763:J764)</f>
        <v>0</v>
      </c>
      <c r="K762" s="220">
        <f t="shared" si="199"/>
        <v>0</v>
      </c>
      <c r="L762" s="220">
        <f t="shared" si="199"/>
        <v>0</v>
      </c>
      <c r="M762" s="220">
        <f t="shared" si="199"/>
        <v>0</v>
      </c>
      <c r="N762" s="220">
        <f t="shared" si="199"/>
        <v>0</v>
      </c>
      <c r="O762" s="220">
        <f t="shared" si="199"/>
        <v>0</v>
      </c>
      <c r="P762" s="220">
        <f t="shared" si="199"/>
        <v>0</v>
      </c>
      <c r="Q762" s="220">
        <f t="shared" si="199"/>
        <v>0</v>
      </c>
      <c r="R762" s="220">
        <f t="shared" si="199"/>
        <v>0</v>
      </c>
      <c r="S762" s="220">
        <f t="shared" si="199"/>
        <v>0</v>
      </c>
      <c r="T762" s="220">
        <f t="shared" si="199"/>
        <v>0</v>
      </c>
      <c r="U762" s="220">
        <f t="shared" si="199"/>
        <v>0</v>
      </c>
      <c r="V762" s="220">
        <f t="shared" si="199"/>
        <v>0</v>
      </c>
      <c r="W762" s="220">
        <f t="shared" si="199"/>
        <v>0</v>
      </c>
      <c r="X762" s="220">
        <f t="shared" si="199"/>
        <v>0</v>
      </c>
      <c r="Y762" s="657"/>
      <c r="Z762" s="658"/>
      <c r="AA762" s="658"/>
      <c r="AB762" s="658"/>
      <c r="AC762" s="658"/>
      <c r="AD762" s="659"/>
      <c r="AE762" s="61"/>
    </row>
    <row r="763" spans="2:31" s="3" customFormat="1" ht="18" customHeight="1" x14ac:dyDescent="0.3">
      <c r="B763" s="60"/>
      <c r="C763" s="741"/>
      <c r="D763" s="728" t="str" cm="1">
        <f t="array" ref="D763">IFERROR(IF(INDEX(BaseSafra!E:E,MATCH(Safra!F$759,BaseSafra!E:E, 0)+ROW(A2))&lt;&gt;"",IF(INDEX(BaseSafra!E:E,MATCH(Safra!F$759,BaseSafra!E:E, 0)+ROW(A2))&lt;&gt;Safra!F$759,INDEX(BaseSafra!E:E,MATCH(Safra!F$759, BaseSafra!E:E, 0)+ROW(A2)),""),""),"")</f>
        <v>Própria (ha)</v>
      </c>
      <c r="E763" s="729"/>
      <c r="F763" s="729"/>
      <c r="G763" s="729"/>
      <c r="H763" s="729"/>
      <c r="I763" s="730"/>
      <c r="J763" s="229"/>
      <c r="K763" s="229"/>
      <c r="L763" s="229"/>
      <c r="M763" s="229"/>
      <c r="N763" s="229"/>
      <c r="O763" s="229"/>
      <c r="P763" s="229"/>
      <c r="Q763" s="229"/>
      <c r="R763" s="229"/>
      <c r="S763" s="229"/>
      <c r="T763" s="229"/>
      <c r="U763" s="229"/>
      <c r="V763" s="229"/>
      <c r="W763" s="229"/>
      <c r="X763" s="229"/>
      <c r="Y763" s="657"/>
      <c r="Z763" s="658"/>
      <c r="AA763" s="658"/>
      <c r="AB763" s="658"/>
      <c r="AC763" s="658"/>
      <c r="AD763" s="659"/>
      <c r="AE763" s="61"/>
    </row>
    <row r="764" spans="2:31" s="3" customFormat="1" ht="18" customHeight="1" x14ac:dyDescent="0.3">
      <c r="B764" s="60"/>
      <c r="C764" s="741"/>
      <c r="D764" s="728" t="str" cm="1">
        <f t="array" ref="D764">IFERROR(IF(INDEX(BaseSafra!E:E,MATCH(Safra!F$759,BaseSafra!E:E, 0)+ROW(A3))&lt;&gt;"",IF(INDEX(BaseSafra!E:E,MATCH(Safra!F$759,BaseSafra!E:E, 0)+ROW(A3))&lt;&gt;Safra!F$759,INDEX(BaseSafra!E:E,MATCH(Safra!F$759, BaseSafra!E:E, 0)+ROW(A3)),""),""),"")</f>
        <v>Arrendada (ha)</v>
      </c>
      <c r="E764" s="729"/>
      <c r="F764" s="729"/>
      <c r="G764" s="729"/>
      <c r="H764" s="729"/>
      <c r="I764" s="730"/>
      <c r="J764" s="229"/>
      <c r="K764" s="229"/>
      <c r="L764" s="229"/>
      <c r="M764" s="229"/>
      <c r="N764" s="229"/>
      <c r="O764" s="229"/>
      <c r="P764" s="229"/>
      <c r="Q764" s="229"/>
      <c r="R764" s="229"/>
      <c r="S764" s="229"/>
      <c r="T764" s="229"/>
      <c r="U764" s="229"/>
      <c r="V764" s="229"/>
      <c r="W764" s="229"/>
      <c r="X764" s="229"/>
      <c r="Y764" s="657"/>
      <c r="Z764" s="658"/>
      <c r="AA764" s="658"/>
      <c r="AB764" s="658"/>
      <c r="AC764" s="658"/>
      <c r="AD764" s="659"/>
      <c r="AE764" s="61"/>
    </row>
    <row r="765" spans="2:31" s="3" customFormat="1" ht="18" customHeight="1" x14ac:dyDescent="0.3">
      <c r="B765" s="60"/>
      <c r="C765" s="741"/>
      <c r="D765" s="728" t="str" cm="1">
        <f t="array" ref="D765">IFERROR(IF(INDEX(BaseSafra!E:E,MATCH(Safra!F$759,BaseSafra!E:E, 0)+ROW(A4))&lt;&gt;"",IF(INDEX(BaseSafra!E:E,MATCH(Safra!F$759,BaseSafra!E:E, 0)+ROW(A4))&lt;&gt;Safra!F$759,INDEX(BaseSafra!E:E,MATCH(Safra!F$759, BaseSafra!E:E, 0)+ROW(A4)),""),""),"")</f>
        <v>Rendimento (sc/ha)</v>
      </c>
      <c r="E765" s="729"/>
      <c r="F765" s="729"/>
      <c r="G765" s="729"/>
      <c r="H765" s="729"/>
      <c r="I765" s="730"/>
      <c r="J765" s="229"/>
      <c r="K765" s="229"/>
      <c r="L765" s="229"/>
      <c r="M765" s="229"/>
      <c r="N765" s="229"/>
      <c r="O765" s="229"/>
      <c r="P765" s="229"/>
      <c r="Q765" s="229"/>
      <c r="R765" s="229"/>
      <c r="S765" s="229"/>
      <c r="T765" s="229"/>
      <c r="U765" s="229"/>
      <c r="V765" s="229"/>
      <c r="W765" s="229"/>
      <c r="X765" s="229"/>
      <c r="Y765" s="657"/>
      <c r="Z765" s="658"/>
      <c r="AA765" s="658"/>
      <c r="AB765" s="658"/>
      <c r="AC765" s="658"/>
      <c r="AD765" s="659"/>
      <c r="AE765" s="61"/>
    </row>
    <row r="766" spans="2:31" s="3" customFormat="1" ht="18" customHeight="1" x14ac:dyDescent="0.3">
      <c r="B766" s="60"/>
      <c r="C766" s="741"/>
      <c r="D766" s="728" t="str" cm="1">
        <f t="array" ref="D766">IFERROR(IF(INDEX(BaseSafra!E:E,MATCH(Safra!F$759,BaseSafra!E:E, 0)+ROW(A5))&lt;&gt;"",IF(INDEX(BaseSafra!E:E,MATCH(Safra!F$759,BaseSafra!E:E, 0)+ROW(A5))&lt;&gt;Safra!F$759,INDEX(BaseSafra!E:E,MATCH(Safra!F$759, BaseSafra!E:E, 0)+ROW(A5)),""),""),"")</f>
        <v>Produção (sc)</v>
      </c>
      <c r="E766" s="729"/>
      <c r="F766" s="729"/>
      <c r="G766" s="729"/>
      <c r="H766" s="729"/>
      <c r="I766" s="730"/>
      <c r="J766" s="229">
        <f t="shared" ref="J766:X766" si="200">J765*J762</f>
        <v>0</v>
      </c>
      <c r="K766" s="229">
        <f t="shared" si="200"/>
        <v>0</v>
      </c>
      <c r="L766" s="229">
        <f t="shared" si="200"/>
        <v>0</v>
      </c>
      <c r="M766" s="229">
        <f t="shared" si="200"/>
        <v>0</v>
      </c>
      <c r="N766" s="229">
        <f t="shared" si="200"/>
        <v>0</v>
      </c>
      <c r="O766" s="229">
        <f t="shared" si="200"/>
        <v>0</v>
      </c>
      <c r="P766" s="229">
        <f t="shared" si="200"/>
        <v>0</v>
      </c>
      <c r="Q766" s="229">
        <f t="shared" si="200"/>
        <v>0</v>
      </c>
      <c r="R766" s="229">
        <f t="shared" si="200"/>
        <v>0</v>
      </c>
      <c r="S766" s="229">
        <f t="shared" si="200"/>
        <v>0</v>
      </c>
      <c r="T766" s="229">
        <f t="shared" si="200"/>
        <v>0</v>
      </c>
      <c r="U766" s="229">
        <f t="shared" si="200"/>
        <v>0</v>
      </c>
      <c r="V766" s="229">
        <f t="shared" si="200"/>
        <v>0</v>
      </c>
      <c r="W766" s="229">
        <f t="shared" si="200"/>
        <v>0</v>
      </c>
      <c r="X766" s="229">
        <f t="shared" si="200"/>
        <v>0</v>
      </c>
      <c r="Y766" s="657"/>
      <c r="Z766" s="658"/>
      <c r="AA766" s="658"/>
      <c r="AB766" s="658"/>
      <c r="AC766" s="658"/>
      <c r="AD766" s="659"/>
      <c r="AE766" s="61"/>
    </row>
    <row r="767" spans="2:31" s="3" customFormat="1" ht="18" customHeight="1" x14ac:dyDescent="0.3">
      <c r="B767" s="60"/>
      <c r="C767" s="741"/>
      <c r="D767" s="728" t="str" cm="1">
        <f t="array" ref="D767">IFERROR(IF(INDEX(BaseSafra!E:E,MATCH(Safra!F$759,BaseSafra!E:E, 0)+ROW(A6))&lt;&gt;"",IF(INDEX(BaseSafra!E:E,MATCH(Safra!F$759,BaseSafra!E:E, 0)+ROW(A6))&lt;&gt;Safra!F$759,INDEX(BaseSafra!E:E,MATCH(Safra!F$759, BaseSafra!E:E, 0)+ROW(A6)),""),""),"")</f>
        <v>Preço médio (R$/sc)</v>
      </c>
      <c r="E767" s="729"/>
      <c r="F767" s="729"/>
      <c r="G767" s="729"/>
      <c r="H767" s="729"/>
      <c r="I767" s="730"/>
      <c r="J767" s="229"/>
      <c r="K767" s="229"/>
      <c r="L767" s="229"/>
      <c r="M767" s="231"/>
      <c r="N767" s="231"/>
      <c r="O767" s="231"/>
      <c r="P767" s="231"/>
      <c r="Q767" s="231"/>
      <c r="R767" s="231"/>
      <c r="S767" s="231"/>
      <c r="T767" s="231"/>
      <c r="U767" s="231"/>
      <c r="V767" s="231"/>
      <c r="W767" s="231"/>
      <c r="X767" s="231"/>
      <c r="Y767" s="657"/>
      <c r="Z767" s="658"/>
      <c r="AA767" s="658"/>
      <c r="AB767" s="658"/>
      <c r="AC767" s="658"/>
      <c r="AD767" s="659"/>
      <c r="AE767" s="61"/>
    </row>
    <row r="768" spans="2:31" s="3" customFormat="1" ht="18" customHeight="1" x14ac:dyDescent="0.3">
      <c r="B768" s="60"/>
      <c r="C768" s="741"/>
      <c r="D768" s="728" t="str" cm="1">
        <f t="array" ref="D768">IFERROR(IF(INDEX(BaseSafra!E:E,MATCH(Safra!F$759,BaseSafra!E:E, 0)+ROW(A7))&lt;&gt;"",IF(INDEX(BaseSafra!E:E,MATCH(Safra!F$759,BaseSafra!E:E, 0)+ROW(A7))&lt;&gt;Safra!F$759,INDEX(BaseSafra!E:E,MATCH(Safra!F$759, BaseSafra!E:E, 0)+ROW(A7)),""),""),"")</f>
        <v>Custo Médio de Produção (R$/sc)</v>
      </c>
      <c r="E768" s="729"/>
      <c r="F768" s="729"/>
      <c r="G768" s="729"/>
      <c r="H768" s="729"/>
      <c r="I768" s="730"/>
      <c r="J768" s="229"/>
      <c r="K768" s="229"/>
      <c r="L768" s="229"/>
      <c r="M768" s="231"/>
      <c r="N768" s="231"/>
      <c r="O768" s="231"/>
      <c r="P768" s="231"/>
      <c r="Q768" s="231"/>
      <c r="R768" s="231"/>
      <c r="S768" s="231"/>
      <c r="T768" s="231"/>
      <c r="U768" s="231"/>
      <c r="V768" s="231"/>
      <c r="W768" s="231"/>
      <c r="X768" s="231"/>
      <c r="Y768" s="657"/>
      <c r="Z768" s="658"/>
      <c r="AA768" s="658"/>
      <c r="AB768" s="658"/>
      <c r="AC768" s="658"/>
      <c r="AD768" s="659"/>
      <c r="AE768" s="61"/>
    </row>
    <row r="769" spans="2:31" s="3" customFormat="1" ht="18" customHeight="1" x14ac:dyDescent="0.3">
      <c r="B769" s="60"/>
      <c r="C769" s="741"/>
      <c r="D769" s="728" t="str" cm="1">
        <f t="array" ref="D769">IFERROR(IF(INDEX(BaseSafra!E:E,MATCH(Safra!F$759,BaseSafra!E:E, 0)+ROW(A8))&lt;&gt;"",IF(INDEX(BaseSafra!E:E,MATCH(Safra!F$759,BaseSafra!E:E, 0)+ROW(A8))&lt;&gt;Safra!F$759,INDEX(BaseSafra!E:E,MATCH(Safra!F$759, BaseSafra!E:E, 0)+ROW(A8)),""),""),"")</f>
        <v>Receita Total (R$)</v>
      </c>
      <c r="E769" s="729"/>
      <c r="F769" s="729"/>
      <c r="G769" s="729"/>
      <c r="H769" s="729"/>
      <c r="I769" s="730"/>
      <c r="J769" s="239">
        <f t="shared" ref="J769:X769" si="201">J766*J767</f>
        <v>0</v>
      </c>
      <c r="K769" s="239">
        <f t="shared" si="201"/>
        <v>0</v>
      </c>
      <c r="L769" s="239">
        <f t="shared" si="201"/>
        <v>0</v>
      </c>
      <c r="M769" s="239">
        <f t="shared" si="201"/>
        <v>0</v>
      </c>
      <c r="N769" s="239">
        <f t="shared" si="201"/>
        <v>0</v>
      </c>
      <c r="O769" s="239">
        <f t="shared" si="201"/>
        <v>0</v>
      </c>
      <c r="P769" s="239">
        <f t="shared" si="201"/>
        <v>0</v>
      </c>
      <c r="Q769" s="239">
        <f t="shared" si="201"/>
        <v>0</v>
      </c>
      <c r="R769" s="239">
        <f t="shared" si="201"/>
        <v>0</v>
      </c>
      <c r="S769" s="239">
        <f t="shared" si="201"/>
        <v>0</v>
      </c>
      <c r="T769" s="239">
        <f t="shared" si="201"/>
        <v>0</v>
      </c>
      <c r="U769" s="239">
        <f t="shared" si="201"/>
        <v>0</v>
      </c>
      <c r="V769" s="239">
        <f t="shared" si="201"/>
        <v>0</v>
      </c>
      <c r="W769" s="239">
        <f t="shared" si="201"/>
        <v>0</v>
      </c>
      <c r="X769" s="239">
        <f t="shared" si="201"/>
        <v>0</v>
      </c>
      <c r="Y769" s="657"/>
      <c r="Z769" s="658"/>
      <c r="AA769" s="658"/>
      <c r="AB769" s="658"/>
      <c r="AC769" s="658"/>
      <c r="AD769" s="659"/>
      <c r="AE769" s="61"/>
    </row>
    <row r="770" spans="2:31" s="3" customFormat="1" ht="18" customHeight="1" x14ac:dyDescent="0.3">
      <c r="B770" s="60"/>
      <c r="C770" s="741"/>
      <c r="D770" s="728" t="str" cm="1">
        <f t="array" ref="D770">IFERROR(IF(INDEX(BaseSafra!E:E,MATCH(Safra!F$759,BaseSafra!E:E, 0)+ROW(A9))&lt;&gt;"",IF(INDEX(BaseSafra!E:E,MATCH(Safra!F$759,BaseSafra!E:E, 0)+ROW(A9))&lt;&gt;Safra!F$759,INDEX(BaseSafra!E:E,MATCH(Safra!F$759, BaseSafra!E:E, 0)+ROW(A9)),""),""),"")</f>
        <v>Custo Total de Produção (R$)</v>
      </c>
      <c r="E770" s="729"/>
      <c r="F770" s="729"/>
      <c r="G770" s="729"/>
      <c r="H770" s="729"/>
      <c r="I770" s="730"/>
      <c r="J770" s="239">
        <f t="shared" ref="J770:X770" si="202">J768*J762</f>
        <v>0</v>
      </c>
      <c r="K770" s="239">
        <f t="shared" si="202"/>
        <v>0</v>
      </c>
      <c r="L770" s="239">
        <f t="shared" si="202"/>
        <v>0</v>
      </c>
      <c r="M770" s="239">
        <f t="shared" si="202"/>
        <v>0</v>
      </c>
      <c r="N770" s="239">
        <f t="shared" si="202"/>
        <v>0</v>
      </c>
      <c r="O770" s="239">
        <f t="shared" si="202"/>
        <v>0</v>
      </c>
      <c r="P770" s="239">
        <f t="shared" si="202"/>
        <v>0</v>
      </c>
      <c r="Q770" s="239">
        <f t="shared" si="202"/>
        <v>0</v>
      </c>
      <c r="R770" s="239">
        <f t="shared" si="202"/>
        <v>0</v>
      </c>
      <c r="S770" s="239">
        <f t="shared" si="202"/>
        <v>0</v>
      </c>
      <c r="T770" s="239">
        <f t="shared" si="202"/>
        <v>0</v>
      </c>
      <c r="U770" s="239">
        <f t="shared" si="202"/>
        <v>0</v>
      </c>
      <c r="V770" s="239">
        <f t="shared" si="202"/>
        <v>0</v>
      </c>
      <c r="W770" s="239">
        <f t="shared" si="202"/>
        <v>0</v>
      </c>
      <c r="X770" s="239">
        <f t="shared" si="202"/>
        <v>0</v>
      </c>
      <c r="Y770" s="657"/>
      <c r="Z770" s="658"/>
      <c r="AA770" s="658"/>
      <c r="AB770" s="658"/>
      <c r="AC770" s="658"/>
      <c r="AD770" s="659"/>
      <c r="AE770" s="61"/>
    </row>
    <row r="771" spans="2:31" s="3" customFormat="1" ht="18" customHeight="1" x14ac:dyDescent="0.3">
      <c r="B771" s="60"/>
      <c r="C771" s="741"/>
      <c r="D771" s="728" t="str" cm="1">
        <f t="array" ref="D771">IFERROR(IF(INDEX(BaseSafra!E:E,MATCH(Safra!F$759,BaseSafra!E:E, 0)+ROW(A10))&lt;&gt;"",IF(INDEX(BaseSafra!E:E,MATCH(Safra!F$759,BaseSafra!E:E, 0)+ROW(A10))&lt;&gt;Safra!F$759,INDEX(BaseSafra!E:E,MATCH(Safra!F$759, BaseSafra!E:E, 0)+ROW(A10)),""),""),"")</f>
        <v>RESULTADO BRUTO (R$)</v>
      </c>
      <c r="E771" s="729"/>
      <c r="F771" s="729"/>
      <c r="G771" s="729"/>
      <c r="H771" s="729"/>
      <c r="I771" s="730"/>
      <c r="J771" s="239">
        <f t="shared" ref="J771:X771" si="203">J769-J770</f>
        <v>0</v>
      </c>
      <c r="K771" s="239">
        <f t="shared" si="203"/>
        <v>0</v>
      </c>
      <c r="L771" s="239">
        <f t="shared" si="203"/>
        <v>0</v>
      </c>
      <c r="M771" s="239">
        <f t="shared" si="203"/>
        <v>0</v>
      </c>
      <c r="N771" s="239">
        <f t="shared" si="203"/>
        <v>0</v>
      </c>
      <c r="O771" s="239">
        <f t="shared" si="203"/>
        <v>0</v>
      </c>
      <c r="P771" s="239">
        <f t="shared" si="203"/>
        <v>0</v>
      </c>
      <c r="Q771" s="239">
        <f t="shared" si="203"/>
        <v>0</v>
      </c>
      <c r="R771" s="239">
        <f t="shared" si="203"/>
        <v>0</v>
      </c>
      <c r="S771" s="239">
        <f t="shared" si="203"/>
        <v>0</v>
      </c>
      <c r="T771" s="239">
        <f t="shared" si="203"/>
        <v>0</v>
      </c>
      <c r="U771" s="239">
        <f t="shared" si="203"/>
        <v>0</v>
      </c>
      <c r="V771" s="239">
        <f t="shared" si="203"/>
        <v>0</v>
      </c>
      <c r="W771" s="239">
        <f t="shared" si="203"/>
        <v>0</v>
      </c>
      <c r="X771" s="239">
        <f t="shared" si="203"/>
        <v>0</v>
      </c>
      <c r="Y771" s="657"/>
      <c r="Z771" s="658"/>
      <c r="AA771" s="658"/>
      <c r="AB771" s="658"/>
      <c r="AC771" s="658"/>
      <c r="AD771" s="659"/>
      <c r="AE771" s="61"/>
    </row>
    <row r="772" spans="2:31" s="3" customFormat="1" ht="18" customHeight="1" x14ac:dyDescent="0.3">
      <c r="B772" s="60"/>
      <c r="C772" s="741"/>
      <c r="D772" s="728" t="str" cm="1">
        <f t="array" ref="D772">IFERROR(IF(INDEX(BaseSafra!E:E,MATCH(Safra!F$759,BaseSafra!E:E, 0)+ROW(A11))&lt;&gt;"",IF(INDEX(BaseSafra!E:E,MATCH(Safra!F$759,BaseSafra!E:E, 0)+ROW(A11))&lt;&gt;Safra!F$759,INDEX(BaseSafra!E:E,MATCH(Safra!F$759, BaseSafra!E:E, 0)+ROW(A11)),""),""),"")</f>
        <v>MARGEM BRUTA (%)</v>
      </c>
      <c r="E772" s="729"/>
      <c r="F772" s="729"/>
      <c r="G772" s="729"/>
      <c r="H772" s="729"/>
      <c r="I772" s="730"/>
      <c r="J772" s="239">
        <f t="shared" ref="J772:X772" si="204">IFERROR(J771/J769,0)</f>
        <v>0</v>
      </c>
      <c r="K772" s="239">
        <f t="shared" si="204"/>
        <v>0</v>
      </c>
      <c r="L772" s="239">
        <f t="shared" si="204"/>
        <v>0</v>
      </c>
      <c r="M772" s="239">
        <f t="shared" si="204"/>
        <v>0</v>
      </c>
      <c r="N772" s="239">
        <f t="shared" si="204"/>
        <v>0</v>
      </c>
      <c r="O772" s="239">
        <f t="shared" si="204"/>
        <v>0</v>
      </c>
      <c r="P772" s="239">
        <f t="shared" si="204"/>
        <v>0</v>
      </c>
      <c r="Q772" s="239">
        <f t="shared" si="204"/>
        <v>0</v>
      </c>
      <c r="R772" s="239">
        <f t="shared" si="204"/>
        <v>0</v>
      </c>
      <c r="S772" s="239">
        <f t="shared" si="204"/>
        <v>0</v>
      </c>
      <c r="T772" s="239">
        <f t="shared" si="204"/>
        <v>0</v>
      </c>
      <c r="U772" s="239">
        <f t="shared" si="204"/>
        <v>0</v>
      </c>
      <c r="V772" s="239">
        <f t="shared" si="204"/>
        <v>0</v>
      </c>
      <c r="W772" s="239">
        <f t="shared" si="204"/>
        <v>0</v>
      </c>
      <c r="X772" s="239">
        <f t="shared" si="204"/>
        <v>0</v>
      </c>
      <c r="Y772" s="657"/>
      <c r="Z772" s="658"/>
      <c r="AA772" s="658"/>
      <c r="AB772" s="658"/>
      <c r="AC772" s="658"/>
      <c r="AD772" s="659"/>
      <c r="AE772" s="61"/>
    </row>
    <row r="773" spans="2:31" s="3" customFormat="1" ht="18" customHeight="1" x14ac:dyDescent="0.3">
      <c r="B773" s="60"/>
      <c r="C773" s="741"/>
      <c r="D773" s="728" t="str" cm="1">
        <f t="array" ref="D773">IFERROR(IF(INDEX(BaseSafra!E:E,MATCH(Safra!F$759,BaseSafra!E:E, 0)+ROW(A12))&lt;&gt;"",IF(INDEX(BaseSafra!E:E,MATCH(Safra!F$759,BaseSafra!E:E, 0)+ROW(A12))&lt;&gt;Safra!F$759,INDEX(BaseSafra!E:E,MATCH(Safra!F$759, BaseSafra!E:E, 0)+ROW(A12)),""),""),"")</f>
        <v/>
      </c>
      <c r="E773" s="729"/>
      <c r="F773" s="729"/>
      <c r="G773" s="729"/>
      <c r="H773" s="729"/>
      <c r="I773" s="730"/>
      <c r="J773" s="229"/>
      <c r="K773" s="229"/>
      <c r="L773" s="229"/>
      <c r="M773" s="279"/>
      <c r="N773" s="279"/>
      <c r="O773" s="279"/>
      <c r="P773" s="279"/>
      <c r="Q773" s="279"/>
      <c r="R773" s="279"/>
      <c r="S773" s="279"/>
      <c r="T773" s="279"/>
      <c r="U773" s="279"/>
      <c r="V773" s="279"/>
      <c r="W773" s="279"/>
      <c r="X773" s="279"/>
      <c r="Y773" s="657"/>
      <c r="Z773" s="658"/>
      <c r="AA773" s="658"/>
      <c r="AB773" s="658"/>
      <c r="AC773" s="658"/>
      <c r="AD773" s="659"/>
      <c r="AE773" s="61"/>
    </row>
    <row r="774" spans="2:31" s="3" customFormat="1" ht="18" customHeight="1" x14ac:dyDescent="0.3">
      <c r="B774" s="60"/>
      <c r="C774" s="741"/>
      <c r="D774" s="728" t="str" cm="1">
        <f t="array" ref="D774">IFERROR(IF(INDEX(BaseSafra!E:E,MATCH(Safra!F$759,BaseSafra!E:E, 0)+ROW(A13))&lt;&gt;"",IF(INDEX(BaseSafra!E:E,MATCH(Safra!F$759,BaseSafra!E:E, 0)+ROW(A13))&lt;&gt;Safra!F$759,INDEX(BaseSafra!E:E,MATCH(Safra!F$759, BaseSafra!E:E, 0)+ROW(A13)),""),""),"")</f>
        <v/>
      </c>
      <c r="E774" s="729"/>
      <c r="F774" s="729"/>
      <c r="G774" s="729"/>
      <c r="H774" s="729"/>
      <c r="I774" s="730"/>
      <c r="J774" s="229"/>
      <c r="K774" s="229"/>
      <c r="L774" s="229"/>
      <c r="M774" s="279"/>
      <c r="N774" s="279"/>
      <c r="O774" s="279"/>
      <c r="P774" s="279"/>
      <c r="Q774" s="279"/>
      <c r="R774" s="279"/>
      <c r="S774" s="279"/>
      <c r="T774" s="279"/>
      <c r="U774" s="279"/>
      <c r="V774" s="279"/>
      <c r="W774" s="279"/>
      <c r="X774" s="279"/>
      <c r="Y774" s="657"/>
      <c r="Z774" s="658"/>
      <c r="AA774" s="658"/>
      <c r="AB774" s="658"/>
      <c r="AC774" s="658"/>
      <c r="AD774" s="659"/>
      <c r="AE774" s="61"/>
    </row>
    <row r="775" spans="2:31" s="3" customFormat="1" ht="18" customHeight="1" x14ac:dyDescent="0.3">
      <c r="B775" s="60"/>
      <c r="C775" s="741"/>
      <c r="D775" s="728" t="str" cm="1">
        <f t="array" ref="D775">IFERROR(IF(INDEX(BaseSafra!E:E,MATCH(Safra!F$759,BaseSafra!E:E, 0)+ROW(A14))&lt;&gt;"",IF(INDEX(BaseSafra!E:E,MATCH(Safra!F$759,BaseSafra!E:E, 0)+ROW(A14))&lt;&gt;Safra!F$759,INDEX(BaseSafra!E:E,MATCH(Safra!F$759, BaseSafra!E:E, 0)+ROW(A14)),""),""),"")</f>
        <v/>
      </c>
      <c r="E775" s="729"/>
      <c r="F775" s="729"/>
      <c r="G775" s="729"/>
      <c r="H775" s="729"/>
      <c r="I775" s="730"/>
      <c r="J775" s="229"/>
      <c r="K775" s="229"/>
      <c r="L775" s="229"/>
      <c r="M775" s="279"/>
      <c r="N775" s="279"/>
      <c r="O775" s="279"/>
      <c r="P775" s="279"/>
      <c r="Q775" s="279"/>
      <c r="R775" s="279"/>
      <c r="S775" s="279"/>
      <c r="T775" s="279"/>
      <c r="U775" s="279"/>
      <c r="V775" s="279"/>
      <c r="W775" s="279"/>
      <c r="X775" s="279"/>
      <c r="Y775" s="657"/>
      <c r="Z775" s="658"/>
      <c r="AA775" s="658"/>
      <c r="AB775" s="658"/>
      <c r="AC775" s="658"/>
      <c r="AD775" s="659"/>
      <c r="AE775" s="61"/>
    </row>
    <row r="776" spans="2:31" s="3" customFormat="1" ht="18" customHeight="1" x14ac:dyDescent="0.3">
      <c r="B776" s="60"/>
      <c r="C776" s="741"/>
      <c r="D776" s="728" t="str" cm="1">
        <f t="array" ref="D776">IFERROR(IF(INDEX(BaseSafra!E:E,MATCH(Safra!F$759,BaseSafra!E:E, 0)+ROW(A15))&lt;&gt;"",IF(INDEX(BaseSafra!E:E,MATCH(Safra!F$759,BaseSafra!E:E, 0)+ROW(A15))&lt;&gt;Safra!F$759,INDEX(BaseSafra!E:E,MATCH(Safra!F$759, BaseSafra!E:E, 0)+ROW(A15)),""),""),"")</f>
        <v/>
      </c>
      <c r="E776" s="729"/>
      <c r="F776" s="729"/>
      <c r="G776" s="729"/>
      <c r="H776" s="729"/>
      <c r="I776" s="730"/>
      <c r="J776" s="229"/>
      <c r="K776" s="229"/>
      <c r="L776" s="229"/>
      <c r="M776" s="279"/>
      <c r="N776" s="279"/>
      <c r="O776" s="279"/>
      <c r="P776" s="279"/>
      <c r="Q776" s="279"/>
      <c r="R776" s="279"/>
      <c r="S776" s="279"/>
      <c r="T776" s="279"/>
      <c r="U776" s="279"/>
      <c r="V776" s="279"/>
      <c r="W776" s="279"/>
      <c r="X776" s="279"/>
      <c r="Y776" s="657"/>
      <c r="Z776" s="658"/>
      <c r="AA776" s="658"/>
      <c r="AB776" s="658"/>
      <c r="AC776" s="658"/>
      <c r="AD776" s="659"/>
      <c r="AE776" s="61"/>
    </row>
    <row r="777" spans="2:31" s="3" customFormat="1" ht="18" customHeight="1" x14ac:dyDescent="0.3">
      <c r="B777" s="60"/>
      <c r="C777" s="741"/>
      <c r="D777" s="728" t="str" cm="1">
        <f t="array" ref="D777">IFERROR(IF(INDEX(BaseSafra!E:E,MATCH(Safra!F$759,BaseSafra!E:E, 0)+ROW(A16))&lt;&gt;"",IF(INDEX(BaseSafra!E:E,MATCH(Safra!F$759,BaseSafra!E:E, 0)+ROW(A16))&lt;&gt;Safra!F$759,INDEX(BaseSafra!E:E,MATCH(Safra!F$759, BaseSafra!E:E, 0)+ROW(A16)),""),""),"")</f>
        <v/>
      </c>
      <c r="E777" s="729"/>
      <c r="F777" s="729"/>
      <c r="G777" s="729"/>
      <c r="H777" s="729"/>
      <c r="I777" s="730"/>
      <c r="J777" s="229"/>
      <c r="K777" s="229"/>
      <c r="L777" s="229"/>
      <c r="M777" s="279"/>
      <c r="N777" s="279"/>
      <c r="O777" s="279"/>
      <c r="P777" s="279"/>
      <c r="Q777" s="279"/>
      <c r="R777" s="279"/>
      <c r="S777" s="279"/>
      <c r="T777" s="279"/>
      <c r="U777" s="279"/>
      <c r="V777" s="279"/>
      <c r="W777" s="279"/>
      <c r="X777" s="279"/>
      <c r="Y777" s="657"/>
      <c r="Z777" s="658"/>
      <c r="AA777" s="658"/>
      <c r="AB777" s="658"/>
      <c r="AC777" s="658"/>
      <c r="AD777" s="659"/>
      <c r="AE777" s="61"/>
    </row>
    <row r="778" spans="2:31" s="3" customFormat="1" ht="18" customHeight="1" x14ac:dyDescent="0.3">
      <c r="B778" s="60"/>
      <c r="C778" s="741"/>
      <c r="D778" s="728" t="str" cm="1">
        <f t="array" ref="D778">IFERROR(IF(INDEX(BaseSafra!E:E,MATCH(Safra!F$759,BaseSafra!E:E, 0)+ROW(A17))&lt;&gt;"",IF(INDEX(BaseSafra!E:E,MATCH(Safra!F$759,BaseSafra!E:E, 0)+ROW(A17))&lt;&gt;Safra!F$759,INDEX(BaseSafra!E:E,MATCH(Safra!F$759, BaseSafra!E:E, 0)+ROW(A17)),""),""),"")</f>
        <v/>
      </c>
      <c r="E778" s="729"/>
      <c r="F778" s="729"/>
      <c r="G778" s="729"/>
      <c r="H778" s="729"/>
      <c r="I778" s="730"/>
      <c r="J778" s="229"/>
      <c r="K778" s="229"/>
      <c r="L778" s="229"/>
      <c r="M778" s="280"/>
      <c r="N778" s="280"/>
      <c r="O778" s="280"/>
      <c r="P778" s="280"/>
      <c r="Q778" s="280"/>
      <c r="R778" s="280"/>
      <c r="S778" s="280"/>
      <c r="T778" s="280"/>
      <c r="U778" s="280"/>
      <c r="V778" s="280"/>
      <c r="W778" s="280"/>
      <c r="X778" s="280"/>
      <c r="Y778" s="657"/>
      <c r="Z778" s="658"/>
      <c r="AA778" s="658"/>
      <c r="AB778" s="658"/>
      <c r="AC778" s="658"/>
      <c r="AD778" s="659"/>
      <c r="AE778" s="61"/>
    </row>
    <row r="779" spans="2:31" s="3" customFormat="1" ht="18" customHeight="1" x14ac:dyDescent="0.3">
      <c r="B779" s="60"/>
      <c r="C779" s="741"/>
      <c r="D779" s="728" t="str" cm="1">
        <f t="array" ref="D779">IFERROR(IF(INDEX(BaseSafra!E:E,MATCH(Safra!F$759,BaseSafra!E:E, 0)+ROW(A18))&lt;&gt;"",IF(INDEX(BaseSafra!E:E,MATCH(Safra!F$759,BaseSafra!E:E, 0)+ROW(A18))&lt;&gt;Safra!F$759,INDEX(BaseSafra!E:E,MATCH(Safra!F$759, BaseSafra!E:E, 0)+ROW(A18)),""),""),"")</f>
        <v/>
      </c>
      <c r="E779" s="729"/>
      <c r="F779" s="729"/>
      <c r="G779" s="729"/>
      <c r="H779" s="729"/>
      <c r="I779" s="730"/>
      <c r="J779" s="229"/>
      <c r="K779" s="229"/>
      <c r="L779" s="229"/>
      <c r="M779" s="280"/>
      <c r="N779" s="280"/>
      <c r="O779" s="280"/>
      <c r="P779" s="280"/>
      <c r="Q779" s="280"/>
      <c r="R779" s="280"/>
      <c r="S779" s="280"/>
      <c r="T779" s="280"/>
      <c r="U779" s="280"/>
      <c r="V779" s="280"/>
      <c r="W779" s="280"/>
      <c r="X779" s="280"/>
      <c r="Y779" s="657"/>
      <c r="Z779" s="658"/>
      <c r="AA779" s="658"/>
      <c r="AB779" s="658"/>
      <c r="AC779" s="658"/>
      <c r="AD779" s="659"/>
      <c r="AE779" s="61"/>
    </row>
    <row r="780" spans="2:31" s="3" customFormat="1" ht="18" customHeight="1" x14ac:dyDescent="0.3">
      <c r="B780" s="60"/>
      <c r="C780" s="741"/>
      <c r="D780" s="728" t="str" cm="1">
        <f t="array" ref="D780">IFERROR(IF(INDEX(BaseSafra!E:E,MATCH(Safra!F$759,BaseSafra!E:E, 0)+ROW(A19))&lt;&gt;"",IF(INDEX(BaseSafra!E:E,MATCH(Safra!F$759,BaseSafra!E:E, 0)+ROW(A19))&lt;&gt;Safra!F$759,INDEX(BaseSafra!E:E,MATCH(Safra!F$759, BaseSafra!E:E, 0)+ROW(A19)),""),""),"")</f>
        <v/>
      </c>
      <c r="E780" s="729"/>
      <c r="F780" s="729"/>
      <c r="G780" s="729"/>
      <c r="H780" s="729"/>
      <c r="I780" s="730"/>
      <c r="J780" s="229"/>
      <c r="K780" s="229"/>
      <c r="L780" s="229"/>
      <c r="M780" s="280"/>
      <c r="N780" s="280"/>
      <c r="O780" s="280"/>
      <c r="P780" s="280"/>
      <c r="Q780" s="280"/>
      <c r="R780" s="280"/>
      <c r="S780" s="280"/>
      <c r="T780" s="280"/>
      <c r="U780" s="280"/>
      <c r="V780" s="280"/>
      <c r="W780" s="280"/>
      <c r="X780" s="280"/>
      <c r="Y780" s="657"/>
      <c r="Z780" s="658"/>
      <c r="AA780" s="658"/>
      <c r="AB780" s="658"/>
      <c r="AC780" s="658"/>
      <c r="AD780" s="659"/>
      <c r="AE780" s="61"/>
    </row>
    <row r="781" spans="2:31" s="3" customFormat="1" ht="18" customHeight="1" x14ac:dyDescent="0.3">
      <c r="B781" s="60"/>
      <c r="C781" s="741"/>
      <c r="D781" s="728" t="str" cm="1">
        <f t="array" ref="D781">IFERROR(IF(INDEX(BaseSafra!E:E,MATCH(Safra!F$759,BaseSafra!E:E, 0)+ROW(A20))&lt;&gt;"",IF(INDEX(BaseSafra!E:E,MATCH(Safra!F$759,BaseSafra!E:E, 0)+ROW(A20))&lt;&gt;Safra!F$759,INDEX(BaseSafra!E:E,MATCH(Safra!F$759, BaseSafra!E:E, 0)+ROW(A20)),""),""),"")</f>
        <v/>
      </c>
      <c r="E781" s="729"/>
      <c r="F781" s="729"/>
      <c r="G781" s="729"/>
      <c r="H781" s="729"/>
      <c r="I781" s="730"/>
      <c r="J781" s="229"/>
      <c r="K781" s="229"/>
      <c r="L781" s="229"/>
      <c r="M781" s="280"/>
      <c r="N781" s="280"/>
      <c r="O781" s="280"/>
      <c r="P781" s="280"/>
      <c r="Q781" s="280"/>
      <c r="R781" s="280"/>
      <c r="S781" s="280"/>
      <c r="T781" s="280"/>
      <c r="U781" s="280"/>
      <c r="V781" s="280"/>
      <c r="W781" s="280"/>
      <c r="X781" s="280"/>
      <c r="Y781" s="657"/>
      <c r="Z781" s="658"/>
      <c r="AA781" s="658"/>
      <c r="AB781" s="658"/>
      <c r="AC781" s="658"/>
      <c r="AD781" s="659"/>
      <c r="AE781" s="61"/>
    </row>
    <row r="782" spans="2:31" s="3" customFormat="1" ht="18" customHeight="1" x14ac:dyDescent="0.3">
      <c r="B782" s="60"/>
      <c r="C782" s="742"/>
      <c r="D782" s="728" t="str" cm="1">
        <f t="array" ref="D782">IFERROR(IF(INDEX(BaseSafra!E:E,MATCH(Safra!F$759,BaseSafra!E:E, 0)+ROW(A21))&lt;&gt;"",IF(INDEX(BaseSafra!E:E,MATCH(Safra!F$759,BaseSafra!E:E, 0)+ROW(A21))&lt;&gt;Safra!F$759,INDEX(BaseSafra!E:E,MATCH(Safra!F$759, BaseSafra!E:E, 0)+ROW(A21)),""),""),"")</f>
        <v/>
      </c>
      <c r="E782" s="729"/>
      <c r="F782" s="729"/>
      <c r="G782" s="729"/>
      <c r="H782" s="729"/>
      <c r="I782" s="730"/>
      <c r="J782" s="240"/>
      <c r="K782" s="240"/>
      <c r="L782" s="240"/>
      <c r="M782" s="281"/>
      <c r="N782" s="281"/>
      <c r="O782" s="281"/>
      <c r="P782" s="281"/>
      <c r="Q782" s="281"/>
      <c r="R782" s="281"/>
      <c r="S782" s="281"/>
      <c r="T782" s="281"/>
      <c r="U782" s="281"/>
      <c r="V782" s="281"/>
      <c r="W782" s="281"/>
      <c r="X782" s="281"/>
      <c r="Y782" s="660"/>
      <c r="Z782" s="661"/>
      <c r="AA782" s="661"/>
      <c r="AB782" s="661"/>
      <c r="AC782" s="661"/>
      <c r="AD782" s="662"/>
      <c r="AE782" s="61"/>
    </row>
    <row r="783" spans="2:31" x14ac:dyDescent="0.3">
      <c r="B783" s="22"/>
      <c r="AE783" s="21"/>
    </row>
    <row r="784" spans="2:31" ht="18" customHeight="1" x14ac:dyDescent="0.3">
      <c r="B784" s="22"/>
      <c r="C784" s="510" t="s">
        <v>113</v>
      </c>
      <c r="D784" s="511"/>
      <c r="E784" s="511"/>
      <c r="F784" s="511"/>
      <c r="G784" s="511"/>
      <c r="H784" s="511"/>
      <c r="I784" s="511"/>
      <c r="J784" s="511"/>
      <c r="K784" s="511"/>
      <c r="L784" s="511"/>
      <c r="M784" s="511"/>
      <c r="N784" s="511"/>
      <c r="O784" s="511"/>
      <c r="P784" s="511"/>
      <c r="Q784" s="511"/>
      <c r="R784" s="511"/>
      <c r="S784" s="511"/>
      <c r="T784" s="511"/>
      <c r="U784" s="511"/>
      <c r="V784" s="511"/>
      <c r="W784" s="511"/>
      <c r="X784" s="511"/>
      <c r="Y784" s="511"/>
      <c r="Z784" s="511"/>
      <c r="AA784" s="511"/>
      <c r="AB784" s="511"/>
      <c r="AC784" s="511"/>
      <c r="AD784" s="512"/>
      <c r="AE784" s="21"/>
    </row>
    <row r="785" spans="2:31" ht="18" customHeight="1" x14ac:dyDescent="0.3">
      <c r="B785" s="22"/>
      <c r="C785" s="774" t="s">
        <v>6</v>
      </c>
      <c r="D785" s="775"/>
      <c r="E785" s="775"/>
      <c r="F785" s="717">
        <f>I785-1</f>
        <v>2023</v>
      </c>
      <c r="G785" s="718"/>
      <c r="H785" s="718"/>
      <c r="I785" s="717">
        <f>L785-1</f>
        <v>2024</v>
      </c>
      <c r="J785" s="718"/>
      <c r="K785" s="718"/>
      <c r="L785" s="717">
        <f>YEAR(D15)</f>
        <v>2025</v>
      </c>
      <c r="M785" s="718"/>
      <c r="N785" s="718"/>
      <c r="O785" s="717">
        <f>L785+1</f>
        <v>2026</v>
      </c>
      <c r="P785" s="718"/>
      <c r="Q785" s="718"/>
      <c r="R785" s="717">
        <f>O785+1</f>
        <v>2027</v>
      </c>
      <c r="S785" s="718"/>
      <c r="T785" s="718"/>
      <c r="U785" s="735" t="s">
        <v>47</v>
      </c>
      <c r="V785" s="736"/>
      <c r="W785" s="736"/>
      <c r="X785" s="736"/>
      <c r="Y785" s="736"/>
      <c r="Z785" s="736"/>
      <c r="AA785" s="736"/>
      <c r="AB785" s="736"/>
      <c r="AC785" s="736"/>
      <c r="AD785" s="737"/>
      <c r="AE785" s="21"/>
    </row>
    <row r="786" spans="2:31" ht="18" customHeight="1" x14ac:dyDescent="0.3">
      <c r="B786" s="22"/>
      <c r="C786" s="774"/>
      <c r="D786" s="775"/>
      <c r="E786" s="775"/>
      <c r="F786" s="293" t="s">
        <v>287</v>
      </c>
      <c r="G786" s="293" t="s">
        <v>288</v>
      </c>
      <c r="H786" s="293" t="s">
        <v>289</v>
      </c>
      <c r="I786" s="293" t="s">
        <v>287</v>
      </c>
      <c r="J786" s="293" t="s">
        <v>288</v>
      </c>
      <c r="K786" s="293" t="s">
        <v>289</v>
      </c>
      <c r="L786" s="293" t="s">
        <v>287</v>
      </c>
      <c r="M786" s="293" t="s">
        <v>288</v>
      </c>
      <c r="N786" s="293" t="s">
        <v>289</v>
      </c>
      <c r="O786" s="293" t="s">
        <v>287</v>
      </c>
      <c r="P786" s="293" t="s">
        <v>288</v>
      </c>
      <c r="Q786" s="293" t="s">
        <v>289</v>
      </c>
      <c r="R786" s="293" t="s">
        <v>287</v>
      </c>
      <c r="S786" s="293" t="s">
        <v>288</v>
      </c>
      <c r="T786" s="294" t="s">
        <v>289</v>
      </c>
      <c r="U786" s="773"/>
      <c r="V786" s="738"/>
      <c r="W786" s="738"/>
      <c r="X786" s="738"/>
      <c r="Y786" s="738"/>
      <c r="Z786" s="738"/>
      <c r="AA786" s="738"/>
      <c r="AB786" s="738"/>
      <c r="AC786" s="738"/>
      <c r="AD786" s="739"/>
      <c r="AE786" s="21"/>
    </row>
    <row r="787" spans="2:31" ht="18" customHeight="1" x14ac:dyDescent="0.3">
      <c r="B787" s="22"/>
      <c r="C787" s="722" t="s">
        <v>38</v>
      </c>
      <c r="D787" s="723"/>
      <c r="E787" s="724"/>
      <c r="F787" s="86">
        <f>J851</f>
        <v>0</v>
      </c>
      <c r="G787" s="86">
        <f t="shared" ref="G787:T787" si="205">K851</f>
        <v>0</v>
      </c>
      <c r="H787" s="86">
        <f t="shared" si="205"/>
        <v>0</v>
      </c>
      <c r="I787" s="86">
        <f t="shared" si="205"/>
        <v>0</v>
      </c>
      <c r="J787" s="86">
        <f t="shared" si="205"/>
        <v>0</v>
      </c>
      <c r="K787" s="86">
        <f t="shared" si="205"/>
        <v>0</v>
      </c>
      <c r="L787" s="86">
        <f t="shared" si="205"/>
        <v>0</v>
      </c>
      <c r="M787" s="86">
        <f t="shared" si="205"/>
        <v>0</v>
      </c>
      <c r="N787" s="86">
        <f t="shared" si="205"/>
        <v>0</v>
      </c>
      <c r="O787" s="86">
        <f t="shared" si="205"/>
        <v>0</v>
      </c>
      <c r="P787" s="86">
        <f t="shared" si="205"/>
        <v>0</v>
      </c>
      <c r="Q787" s="86">
        <f t="shared" si="205"/>
        <v>0</v>
      </c>
      <c r="R787" s="86">
        <f t="shared" si="205"/>
        <v>0</v>
      </c>
      <c r="S787" s="86">
        <f t="shared" si="205"/>
        <v>0</v>
      </c>
      <c r="T787" s="343">
        <f t="shared" si="205"/>
        <v>0</v>
      </c>
      <c r="U787" s="719"/>
      <c r="V787" s="720"/>
      <c r="W787" s="720"/>
      <c r="X787" s="720"/>
      <c r="Y787" s="720"/>
      <c r="Z787" s="720"/>
      <c r="AA787" s="720"/>
      <c r="AB787" s="720"/>
      <c r="AC787" s="720"/>
      <c r="AD787" s="721"/>
      <c r="AE787" s="25"/>
    </row>
    <row r="788" spans="2:31" ht="18" customHeight="1" x14ac:dyDescent="0.3">
      <c r="B788" s="22"/>
      <c r="C788" s="722" t="s">
        <v>60</v>
      </c>
      <c r="D788" s="723"/>
      <c r="E788" s="724"/>
      <c r="F788" s="86">
        <f>J834</f>
        <v>0</v>
      </c>
      <c r="G788" s="86">
        <f t="shared" ref="G788:T788" si="206">K834</f>
        <v>0</v>
      </c>
      <c r="H788" s="86">
        <f t="shared" si="206"/>
        <v>0</v>
      </c>
      <c r="I788" s="86">
        <f t="shared" si="206"/>
        <v>0</v>
      </c>
      <c r="J788" s="86">
        <f t="shared" si="206"/>
        <v>0</v>
      </c>
      <c r="K788" s="86">
        <f t="shared" si="206"/>
        <v>0</v>
      </c>
      <c r="L788" s="86">
        <f t="shared" si="206"/>
        <v>0</v>
      </c>
      <c r="M788" s="86">
        <f t="shared" si="206"/>
        <v>0</v>
      </c>
      <c r="N788" s="86">
        <f t="shared" si="206"/>
        <v>0</v>
      </c>
      <c r="O788" s="86">
        <f t="shared" si="206"/>
        <v>0</v>
      </c>
      <c r="P788" s="86">
        <f t="shared" si="206"/>
        <v>0</v>
      </c>
      <c r="Q788" s="86">
        <f t="shared" si="206"/>
        <v>0</v>
      </c>
      <c r="R788" s="86">
        <f t="shared" si="206"/>
        <v>0</v>
      </c>
      <c r="S788" s="86">
        <f t="shared" si="206"/>
        <v>0</v>
      </c>
      <c r="T788" s="86">
        <f t="shared" si="206"/>
        <v>0</v>
      </c>
      <c r="U788" s="722"/>
      <c r="V788" s="723"/>
      <c r="W788" s="723"/>
      <c r="X788" s="723"/>
      <c r="Y788" s="723"/>
      <c r="Z788" s="723"/>
      <c r="AA788" s="723"/>
      <c r="AB788" s="723"/>
      <c r="AC788" s="723"/>
      <c r="AD788" s="724"/>
      <c r="AE788" s="25"/>
    </row>
    <row r="789" spans="2:31" ht="18" customHeight="1" x14ac:dyDescent="0.3">
      <c r="B789" s="22"/>
      <c r="C789" s="722" t="s">
        <v>40</v>
      </c>
      <c r="D789" s="723"/>
      <c r="E789" s="724"/>
      <c r="F789" s="86">
        <f>F787-F788</f>
        <v>0</v>
      </c>
      <c r="G789" s="86">
        <f t="shared" ref="G789:T789" si="207">G787-G788</f>
        <v>0</v>
      </c>
      <c r="H789" s="86">
        <f t="shared" si="207"/>
        <v>0</v>
      </c>
      <c r="I789" s="86">
        <f t="shared" si="207"/>
        <v>0</v>
      </c>
      <c r="J789" s="86">
        <f t="shared" si="207"/>
        <v>0</v>
      </c>
      <c r="K789" s="86">
        <f t="shared" si="207"/>
        <v>0</v>
      </c>
      <c r="L789" s="86">
        <f t="shared" si="207"/>
        <v>0</v>
      </c>
      <c r="M789" s="86">
        <f t="shared" si="207"/>
        <v>0</v>
      </c>
      <c r="N789" s="86">
        <f t="shared" si="207"/>
        <v>0</v>
      </c>
      <c r="O789" s="86">
        <f t="shared" si="207"/>
        <v>0</v>
      </c>
      <c r="P789" s="86">
        <f t="shared" si="207"/>
        <v>0</v>
      </c>
      <c r="Q789" s="86">
        <f t="shared" si="207"/>
        <v>0</v>
      </c>
      <c r="R789" s="86">
        <f t="shared" si="207"/>
        <v>0</v>
      </c>
      <c r="S789" s="86">
        <f t="shared" si="207"/>
        <v>0</v>
      </c>
      <c r="T789" s="86">
        <f t="shared" si="207"/>
        <v>0</v>
      </c>
      <c r="U789" s="722"/>
      <c r="V789" s="723"/>
      <c r="W789" s="723"/>
      <c r="X789" s="723"/>
      <c r="Y789" s="723"/>
      <c r="Z789" s="723"/>
      <c r="AA789" s="723"/>
      <c r="AB789" s="723"/>
      <c r="AC789" s="723"/>
      <c r="AD789" s="724"/>
      <c r="AE789" s="25"/>
    </row>
    <row r="790" spans="2:31" ht="18" customHeight="1" x14ac:dyDescent="0.3">
      <c r="B790" s="22"/>
      <c r="C790" s="725" t="s">
        <v>115</v>
      </c>
      <c r="D790" s="726"/>
      <c r="E790" s="727"/>
      <c r="F790" s="63" t="str">
        <f t="shared" ref="F790:T790" si="208">IFERROR(F789/F787,"")</f>
        <v/>
      </c>
      <c r="G790" s="63" t="str">
        <f t="shared" si="208"/>
        <v/>
      </c>
      <c r="H790" s="63" t="str">
        <f t="shared" si="208"/>
        <v/>
      </c>
      <c r="I790" s="63" t="str">
        <f t="shared" si="208"/>
        <v/>
      </c>
      <c r="J790" s="63" t="str">
        <f t="shared" si="208"/>
        <v/>
      </c>
      <c r="K790" s="63" t="str">
        <f t="shared" si="208"/>
        <v/>
      </c>
      <c r="L790" s="63" t="str">
        <f t="shared" si="208"/>
        <v/>
      </c>
      <c r="M790" s="63" t="str">
        <f t="shared" si="208"/>
        <v/>
      </c>
      <c r="N790" s="63" t="str">
        <f t="shared" si="208"/>
        <v/>
      </c>
      <c r="O790" s="63" t="str">
        <f t="shared" si="208"/>
        <v/>
      </c>
      <c r="P790" s="63" t="str">
        <f t="shared" si="208"/>
        <v/>
      </c>
      <c r="Q790" s="63" t="str">
        <f t="shared" si="208"/>
        <v/>
      </c>
      <c r="R790" s="63" t="str">
        <f t="shared" si="208"/>
        <v/>
      </c>
      <c r="S790" s="63" t="str">
        <f t="shared" si="208"/>
        <v/>
      </c>
      <c r="T790" s="63" t="str">
        <f t="shared" si="208"/>
        <v/>
      </c>
      <c r="U790" s="725"/>
      <c r="V790" s="726"/>
      <c r="W790" s="726"/>
      <c r="X790" s="726"/>
      <c r="Y790" s="726"/>
      <c r="Z790" s="726"/>
      <c r="AA790" s="726"/>
      <c r="AB790" s="726"/>
      <c r="AC790" s="726"/>
      <c r="AD790" s="727"/>
      <c r="AE790" s="21"/>
    </row>
    <row r="791" spans="2:31" ht="18" customHeight="1" x14ac:dyDescent="0.3">
      <c r="B791" s="22"/>
      <c r="C791" s="59"/>
      <c r="D791" s="59"/>
      <c r="E791" s="59"/>
      <c r="F791" s="59"/>
      <c r="G791" s="59"/>
      <c r="H791" s="59"/>
      <c r="I791" s="59"/>
      <c r="J791" s="59"/>
      <c r="K791" s="59"/>
      <c r="L791" s="59"/>
      <c r="M791" s="59"/>
      <c r="N791" s="59"/>
      <c r="O791" s="59"/>
      <c r="P791" s="59"/>
      <c r="Q791" s="59"/>
      <c r="R791" s="59"/>
      <c r="S791" s="59"/>
      <c r="T791" s="59"/>
      <c r="U791" s="59"/>
      <c r="V791" s="59"/>
      <c r="W791" s="59"/>
      <c r="X791" s="59"/>
      <c r="Y791" s="59"/>
      <c r="Z791" s="59"/>
      <c r="AA791" s="59"/>
      <c r="AB791" s="59"/>
      <c r="AC791" s="59"/>
      <c r="AD791" s="59"/>
      <c r="AE791" s="21"/>
    </row>
    <row r="792" spans="2:31" ht="18" customHeight="1" x14ac:dyDescent="0.3">
      <c r="B792" s="22"/>
      <c r="C792" s="744" t="s">
        <v>116</v>
      </c>
      <c r="D792" s="745"/>
      <c r="E792" s="745"/>
      <c r="F792" s="745"/>
      <c r="G792" s="745"/>
      <c r="H792" s="745"/>
      <c r="I792" s="745"/>
      <c r="J792" s="745"/>
      <c r="K792" s="745"/>
      <c r="L792" s="745"/>
      <c r="M792" s="745"/>
      <c r="N792" s="745"/>
      <c r="O792" s="745"/>
      <c r="P792" s="745"/>
      <c r="Q792" s="745"/>
      <c r="R792" s="745"/>
      <c r="S792" s="745"/>
      <c r="T792" s="745"/>
      <c r="U792" s="745"/>
      <c r="V792" s="745"/>
      <c r="W792" s="745"/>
      <c r="X792" s="746"/>
      <c r="Y792" s="744" t="s">
        <v>47</v>
      </c>
      <c r="Z792" s="745"/>
      <c r="AA792" s="745"/>
      <c r="AB792" s="745"/>
      <c r="AC792" s="745"/>
      <c r="AD792" s="746"/>
      <c r="AE792" s="21"/>
    </row>
    <row r="793" spans="2:31" ht="18" customHeight="1" x14ac:dyDescent="0.3">
      <c r="B793" s="22"/>
      <c r="C793" s="711" t="s">
        <v>117</v>
      </c>
      <c r="D793" s="712"/>
      <c r="E793" s="712"/>
      <c r="F793" s="712"/>
      <c r="G793" s="712"/>
      <c r="H793" s="712"/>
      <c r="I793" s="713"/>
      <c r="J793" s="717">
        <f>M793-1</f>
        <v>2023</v>
      </c>
      <c r="K793" s="718"/>
      <c r="L793" s="718"/>
      <c r="M793" s="717">
        <f>P793-1</f>
        <v>2024</v>
      </c>
      <c r="N793" s="718"/>
      <c r="O793" s="718"/>
      <c r="P793" s="717">
        <f>YEAR(D15)</f>
        <v>2025</v>
      </c>
      <c r="Q793" s="718"/>
      <c r="R793" s="718"/>
      <c r="S793" s="717">
        <f>P793+1</f>
        <v>2026</v>
      </c>
      <c r="T793" s="718"/>
      <c r="U793" s="718"/>
      <c r="V793" s="717">
        <f>S793+1</f>
        <v>2027</v>
      </c>
      <c r="W793" s="718"/>
      <c r="X793" s="718"/>
      <c r="Y793" s="525"/>
      <c r="Z793" s="526"/>
      <c r="AA793" s="526"/>
      <c r="AB793" s="526"/>
      <c r="AC793" s="526"/>
      <c r="AD793" s="527"/>
      <c r="AE793" s="21"/>
    </row>
    <row r="794" spans="2:31" ht="18" customHeight="1" x14ac:dyDescent="0.3">
      <c r="B794" s="22"/>
      <c r="C794" s="714"/>
      <c r="D794" s="715"/>
      <c r="E794" s="715"/>
      <c r="F794" s="715"/>
      <c r="G794" s="715"/>
      <c r="H794" s="715"/>
      <c r="I794" s="716"/>
      <c r="J794" s="293" t="s">
        <v>287</v>
      </c>
      <c r="K794" s="293" t="s">
        <v>288</v>
      </c>
      <c r="L794" s="293" t="s">
        <v>289</v>
      </c>
      <c r="M794" s="293" t="s">
        <v>287</v>
      </c>
      <c r="N794" s="293" t="s">
        <v>288</v>
      </c>
      <c r="O794" s="293" t="s">
        <v>289</v>
      </c>
      <c r="P794" s="293" t="s">
        <v>287</v>
      </c>
      <c r="Q794" s="293" t="s">
        <v>288</v>
      </c>
      <c r="R794" s="293" t="s">
        <v>289</v>
      </c>
      <c r="S794" s="293" t="s">
        <v>287</v>
      </c>
      <c r="T794" s="293" t="s">
        <v>288</v>
      </c>
      <c r="U794" s="293" t="s">
        <v>289</v>
      </c>
      <c r="V794" s="293" t="s">
        <v>287</v>
      </c>
      <c r="W794" s="293" t="s">
        <v>288</v>
      </c>
      <c r="X794" s="294" t="s">
        <v>289</v>
      </c>
      <c r="Y794" s="528"/>
      <c r="Z794" s="529"/>
      <c r="AA794" s="529"/>
      <c r="AB794" s="529"/>
      <c r="AC794" s="529"/>
      <c r="AD794" s="530"/>
      <c r="AE794" s="21"/>
    </row>
    <row r="795" spans="2:31" ht="18" customHeight="1" x14ac:dyDescent="0.3">
      <c r="B795" s="22"/>
      <c r="C795" s="759" t="s">
        <v>118</v>
      </c>
      <c r="D795" s="760"/>
      <c r="E795" s="760"/>
      <c r="F795" s="760"/>
      <c r="G795" s="760"/>
      <c r="H795" s="760"/>
      <c r="I795" s="761"/>
      <c r="J795" s="44"/>
      <c r="K795" s="44"/>
      <c r="L795" s="44"/>
      <c r="M795" s="44"/>
      <c r="N795" s="44"/>
      <c r="O795" s="44"/>
      <c r="P795" s="44"/>
      <c r="Q795" s="44"/>
      <c r="R795" s="44"/>
      <c r="S795" s="44"/>
      <c r="T795" s="44"/>
      <c r="U795" s="44"/>
      <c r="V795" s="44"/>
      <c r="W795" s="44"/>
      <c r="X795" s="284"/>
      <c r="Y795" s="528"/>
      <c r="Z795" s="529"/>
      <c r="AA795" s="529"/>
      <c r="AB795" s="529"/>
      <c r="AC795" s="529"/>
      <c r="AD795" s="530"/>
      <c r="AE795" s="21"/>
    </row>
    <row r="796" spans="2:31" ht="18" customHeight="1" x14ac:dyDescent="0.3">
      <c r="B796" s="22"/>
      <c r="C796" s="759" t="s">
        <v>119</v>
      </c>
      <c r="D796" s="760"/>
      <c r="E796" s="760"/>
      <c r="F796" s="760"/>
      <c r="G796" s="760"/>
      <c r="H796" s="760"/>
      <c r="I796" s="761"/>
      <c r="J796" s="44"/>
      <c r="K796" s="44"/>
      <c r="L796" s="44"/>
      <c r="M796" s="44"/>
      <c r="N796" s="44"/>
      <c r="O796" s="44"/>
      <c r="P796" s="44"/>
      <c r="Q796" s="44"/>
      <c r="R796" s="44"/>
      <c r="S796" s="44"/>
      <c r="T796" s="44"/>
      <c r="U796" s="44"/>
      <c r="V796" s="44"/>
      <c r="W796" s="44"/>
      <c r="X796" s="284"/>
      <c r="Y796" s="528"/>
      <c r="Z796" s="529"/>
      <c r="AA796" s="529"/>
      <c r="AB796" s="529"/>
      <c r="AC796" s="529"/>
      <c r="AD796" s="530"/>
      <c r="AE796" s="21"/>
    </row>
    <row r="797" spans="2:31" ht="18" customHeight="1" x14ac:dyDescent="0.3">
      <c r="B797" s="22"/>
      <c r="C797" s="759" t="s">
        <v>120</v>
      </c>
      <c r="D797" s="760"/>
      <c r="E797" s="760"/>
      <c r="F797" s="760"/>
      <c r="G797" s="760"/>
      <c r="H797" s="760"/>
      <c r="I797" s="761"/>
      <c r="J797" s="44"/>
      <c r="K797" s="44"/>
      <c r="L797" s="44"/>
      <c r="M797" s="44"/>
      <c r="N797" s="44"/>
      <c r="O797" s="44"/>
      <c r="P797" s="44"/>
      <c r="Q797" s="44"/>
      <c r="R797" s="44"/>
      <c r="S797" s="44"/>
      <c r="T797" s="44"/>
      <c r="U797" s="44"/>
      <c r="V797" s="44"/>
      <c r="W797" s="44"/>
      <c r="X797" s="284"/>
      <c r="Y797" s="528"/>
      <c r="Z797" s="529"/>
      <c r="AA797" s="529"/>
      <c r="AB797" s="529"/>
      <c r="AC797" s="529"/>
      <c r="AD797" s="530"/>
      <c r="AE797" s="21"/>
    </row>
    <row r="798" spans="2:31" ht="18" customHeight="1" x14ac:dyDescent="0.3">
      <c r="B798" s="22"/>
      <c r="C798" s="759" t="s">
        <v>121</v>
      </c>
      <c r="D798" s="760"/>
      <c r="E798" s="760"/>
      <c r="F798" s="760"/>
      <c r="G798" s="760"/>
      <c r="H798" s="760"/>
      <c r="I798" s="761"/>
      <c r="J798" s="44"/>
      <c r="K798" s="44"/>
      <c r="L798" s="44"/>
      <c r="M798" s="44"/>
      <c r="N798" s="44"/>
      <c r="O798" s="44"/>
      <c r="P798" s="44"/>
      <c r="Q798" s="44"/>
      <c r="R798" s="44"/>
      <c r="S798" s="44"/>
      <c r="T798" s="44"/>
      <c r="U798" s="44"/>
      <c r="V798" s="44"/>
      <c r="W798" s="44"/>
      <c r="X798" s="284"/>
      <c r="Y798" s="528"/>
      <c r="Z798" s="529"/>
      <c r="AA798" s="529"/>
      <c r="AB798" s="529"/>
      <c r="AC798" s="529"/>
      <c r="AD798" s="530"/>
      <c r="AE798" s="21"/>
    </row>
    <row r="799" spans="2:31" ht="18" customHeight="1" x14ac:dyDescent="0.3">
      <c r="B799" s="22"/>
      <c r="C799" s="759" t="s">
        <v>122</v>
      </c>
      <c r="D799" s="760"/>
      <c r="E799" s="760"/>
      <c r="F799" s="760"/>
      <c r="G799" s="760"/>
      <c r="H799" s="760"/>
      <c r="I799" s="761"/>
      <c r="J799" s="44"/>
      <c r="K799" s="44"/>
      <c r="L799" s="44"/>
      <c r="M799" s="44"/>
      <c r="N799" s="44"/>
      <c r="O799" s="44"/>
      <c r="P799" s="44"/>
      <c r="Q799" s="44"/>
      <c r="R799" s="44"/>
      <c r="S799" s="44"/>
      <c r="T799" s="44"/>
      <c r="U799" s="44"/>
      <c r="V799" s="44"/>
      <c r="W799" s="44"/>
      <c r="X799" s="284"/>
      <c r="Y799" s="528"/>
      <c r="Z799" s="529"/>
      <c r="AA799" s="529"/>
      <c r="AB799" s="529"/>
      <c r="AC799" s="529"/>
      <c r="AD799" s="530"/>
      <c r="AE799" s="21"/>
    </row>
    <row r="800" spans="2:31" ht="18" customHeight="1" x14ac:dyDescent="0.3">
      <c r="B800" s="22"/>
      <c r="C800" s="759" t="s">
        <v>123</v>
      </c>
      <c r="D800" s="760"/>
      <c r="E800" s="760"/>
      <c r="F800" s="760"/>
      <c r="G800" s="760"/>
      <c r="H800" s="760"/>
      <c r="I800" s="761"/>
      <c r="J800" s="44"/>
      <c r="K800" s="44"/>
      <c r="L800" s="44"/>
      <c r="M800" s="44"/>
      <c r="N800" s="44"/>
      <c r="O800" s="44"/>
      <c r="P800" s="44"/>
      <c r="Q800" s="44"/>
      <c r="R800" s="44"/>
      <c r="S800" s="44"/>
      <c r="T800" s="44"/>
      <c r="U800" s="44"/>
      <c r="V800" s="44"/>
      <c r="W800" s="44"/>
      <c r="X800" s="284"/>
      <c r="Y800" s="528"/>
      <c r="Z800" s="529"/>
      <c r="AA800" s="529"/>
      <c r="AB800" s="529"/>
      <c r="AC800" s="529"/>
      <c r="AD800" s="530"/>
      <c r="AE800" s="21"/>
    </row>
    <row r="801" spans="2:31" ht="18" customHeight="1" x14ac:dyDescent="0.3">
      <c r="B801" s="22"/>
      <c r="C801" s="759" t="s">
        <v>124</v>
      </c>
      <c r="D801" s="760"/>
      <c r="E801" s="760"/>
      <c r="F801" s="760"/>
      <c r="G801" s="760"/>
      <c r="H801" s="760"/>
      <c r="I801" s="761"/>
      <c r="J801" s="44"/>
      <c r="K801" s="44"/>
      <c r="L801" s="44"/>
      <c r="M801" s="44"/>
      <c r="N801" s="44"/>
      <c r="O801" s="44"/>
      <c r="P801" s="44"/>
      <c r="Q801" s="44"/>
      <c r="R801" s="44"/>
      <c r="S801" s="44"/>
      <c r="T801" s="44"/>
      <c r="U801" s="44"/>
      <c r="V801" s="44"/>
      <c r="W801" s="44"/>
      <c r="X801" s="284"/>
      <c r="Y801" s="528"/>
      <c r="Z801" s="529"/>
      <c r="AA801" s="529"/>
      <c r="AB801" s="529"/>
      <c r="AC801" s="529"/>
      <c r="AD801" s="530"/>
      <c r="AE801" s="21"/>
    </row>
    <row r="802" spans="2:31" ht="18" customHeight="1" x14ac:dyDescent="0.3">
      <c r="B802" s="22"/>
      <c r="C802" s="759" t="s">
        <v>125</v>
      </c>
      <c r="D802" s="760"/>
      <c r="E802" s="760"/>
      <c r="F802" s="760"/>
      <c r="G802" s="760"/>
      <c r="H802" s="760"/>
      <c r="I802" s="761"/>
      <c r="J802" s="44"/>
      <c r="K802" s="44"/>
      <c r="L802" s="44"/>
      <c r="M802" s="44"/>
      <c r="N802" s="44"/>
      <c r="O802" s="44"/>
      <c r="P802" s="44"/>
      <c r="Q802" s="44"/>
      <c r="R802" s="44"/>
      <c r="S802" s="44"/>
      <c r="T802" s="44"/>
      <c r="U802" s="44"/>
      <c r="V802" s="44"/>
      <c r="W802" s="44"/>
      <c r="X802" s="284"/>
      <c r="Y802" s="528"/>
      <c r="Z802" s="529"/>
      <c r="AA802" s="529"/>
      <c r="AB802" s="529"/>
      <c r="AC802" s="529"/>
      <c r="AD802" s="530"/>
      <c r="AE802" s="21"/>
    </row>
    <row r="803" spans="2:31" ht="18" customHeight="1" x14ac:dyDescent="0.3">
      <c r="B803" s="22"/>
      <c r="C803" s="762" t="s">
        <v>126</v>
      </c>
      <c r="D803" s="763"/>
      <c r="E803" s="763"/>
      <c r="F803" s="763"/>
      <c r="G803" s="763"/>
      <c r="H803" s="763"/>
      <c r="I803" s="764"/>
      <c r="J803" s="57">
        <f>SUM(J795:J802)</f>
        <v>0</v>
      </c>
      <c r="K803" s="57">
        <f t="shared" ref="K803:X803" si="209">SUM(K795:K802)</f>
        <v>0</v>
      </c>
      <c r="L803" s="57">
        <f t="shared" si="209"/>
        <v>0</v>
      </c>
      <c r="M803" s="57">
        <f t="shared" si="209"/>
        <v>0</v>
      </c>
      <c r="N803" s="57">
        <f t="shared" si="209"/>
        <v>0</v>
      </c>
      <c r="O803" s="57">
        <f t="shared" si="209"/>
        <v>0</v>
      </c>
      <c r="P803" s="57">
        <f t="shared" si="209"/>
        <v>0</v>
      </c>
      <c r="Q803" s="57">
        <f t="shared" si="209"/>
        <v>0</v>
      </c>
      <c r="R803" s="57">
        <f t="shared" si="209"/>
        <v>0</v>
      </c>
      <c r="S803" s="57">
        <f t="shared" si="209"/>
        <v>0</v>
      </c>
      <c r="T803" s="57">
        <f t="shared" si="209"/>
        <v>0</v>
      </c>
      <c r="U803" s="57">
        <f t="shared" si="209"/>
        <v>0</v>
      </c>
      <c r="V803" s="57">
        <f t="shared" si="209"/>
        <v>0</v>
      </c>
      <c r="W803" s="57">
        <f t="shared" si="209"/>
        <v>0</v>
      </c>
      <c r="X803" s="57">
        <f t="shared" si="209"/>
        <v>0</v>
      </c>
      <c r="Y803" s="531"/>
      <c r="Z803" s="532"/>
      <c r="AA803" s="532"/>
      <c r="AB803" s="532"/>
      <c r="AC803" s="532"/>
      <c r="AD803" s="533"/>
      <c r="AE803" s="21"/>
    </row>
    <row r="804" spans="2:31" ht="18" customHeight="1" x14ac:dyDescent="0.3">
      <c r="B804" s="22"/>
      <c r="AE804" s="21"/>
    </row>
    <row r="805" spans="2:31" ht="18" customHeight="1" x14ac:dyDescent="0.3">
      <c r="B805" s="22"/>
      <c r="C805" s="744" t="s">
        <v>127</v>
      </c>
      <c r="D805" s="745"/>
      <c r="E805" s="745"/>
      <c r="F805" s="745"/>
      <c r="G805" s="745"/>
      <c r="H805" s="745"/>
      <c r="I805" s="745"/>
      <c r="J805" s="745"/>
      <c r="K805" s="745"/>
      <c r="L805" s="745"/>
      <c r="M805" s="745"/>
      <c r="N805" s="745"/>
      <c r="O805" s="745"/>
      <c r="P805" s="745"/>
      <c r="Q805" s="745"/>
      <c r="R805" s="745"/>
      <c r="S805" s="745"/>
      <c r="T805" s="745"/>
      <c r="U805" s="745"/>
      <c r="V805" s="745"/>
      <c r="W805" s="745"/>
      <c r="X805" s="746"/>
      <c r="Y805" s="744" t="s">
        <v>47</v>
      </c>
      <c r="Z805" s="745"/>
      <c r="AA805" s="745"/>
      <c r="AB805" s="745"/>
      <c r="AC805" s="745"/>
      <c r="AD805" s="746"/>
      <c r="AE805" s="21"/>
    </row>
    <row r="806" spans="2:31" ht="18" customHeight="1" x14ac:dyDescent="0.3">
      <c r="B806" s="22"/>
      <c r="C806" s="711" t="s">
        <v>117</v>
      </c>
      <c r="D806" s="712"/>
      <c r="E806" s="712"/>
      <c r="F806" s="712"/>
      <c r="G806" s="712"/>
      <c r="H806" s="712"/>
      <c r="I806" s="713"/>
      <c r="J806" s="717">
        <f>M806-1</f>
        <v>2023</v>
      </c>
      <c r="K806" s="718"/>
      <c r="L806" s="718"/>
      <c r="M806" s="717">
        <f>P806-1</f>
        <v>2024</v>
      </c>
      <c r="N806" s="718"/>
      <c r="O806" s="718"/>
      <c r="P806" s="717">
        <f>YEAR(D15)</f>
        <v>2025</v>
      </c>
      <c r="Q806" s="718"/>
      <c r="R806" s="718"/>
      <c r="S806" s="717">
        <f>P806+1</f>
        <v>2026</v>
      </c>
      <c r="T806" s="718"/>
      <c r="U806" s="718"/>
      <c r="V806" s="717">
        <f>S806+1</f>
        <v>2027</v>
      </c>
      <c r="W806" s="718"/>
      <c r="X806" s="718"/>
      <c r="Y806" s="525"/>
      <c r="Z806" s="526"/>
      <c r="AA806" s="526"/>
      <c r="AB806" s="526"/>
      <c r="AC806" s="526"/>
      <c r="AD806" s="527"/>
      <c r="AE806" s="21"/>
    </row>
    <row r="807" spans="2:31" ht="18" customHeight="1" x14ac:dyDescent="0.3">
      <c r="B807" s="22"/>
      <c r="C807" s="714"/>
      <c r="D807" s="715"/>
      <c r="E807" s="715"/>
      <c r="F807" s="715"/>
      <c r="G807" s="715"/>
      <c r="H807" s="715"/>
      <c r="I807" s="716"/>
      <c r="J807" s="293" t="s">
        <v>287</v>
      </c>
      <c r="K807" s="293" t="s">
        <v>288</v>
      </c>
      <c r="L807" s="293" t="s">
        <v>289</v>
      </c>
      <c r="M807" s="293" t="s">
        <v>287</v>
      </c>
      <c r="N807" s="293" t="s">
        <v>288</v>
      </c>
      <c r="O807" s="293" t="s">
        <v>289</v>
      </c>
      <c r="P807" s="293" t="s">
        <v>287</v>
      </c>
      <c r="Q807" s="293" t="s">
        <v>288</v>
      </c>
      <c r="R807" s="293" t="s">
        <v>289</v>
      </c>
      <c r="S807" s="293" t="s">
        <v>287</v>
      </c>
      <c r="T807" s="293" t="s">
        <v>288</v>
      </c>
      <c r="U807" s="293" t="s">
        <v>289</v>
      </c>
      <c r="V807" s="293" t="s">
        <v>287</v>
      </c>
      <c r="W807" s="293" t="s">
        <v>288</v>
      </c>
      <c r="X807" s="294" t="s">
        <v>289</v>
      </c>
      <c r="Y807" s="528"/>
      <c r="Z807" s="529"/>
      <c r="AA807" s="529"/>
      <c r="AB807" s="529"/>
      <c r="AC807" s="529"/>
      <c r="AD807" s="530"/>
      <c r="AE807" s="21"/>
    </row>
    <row r="808" spans="2:31" ht="18" customHeight="1" x14ac:dyDescent="0.3">
      <c r="B808" s="22"/>
      <c r="C808" s="759" t="s">
        <v>128</v>
      </c>
      <c r="D808" s="760"/>
      <c r="E808" s="760"/>
      <c r="F808" s="760"/>
      <c r="G808" s="760"/>
      <c r="H808" s="760"/>
      <c r="I808" s="761"/>
      <c r="J808" s="44"/>
      <c r="K808" s="44"/>
      <c r="L808" s="44"/>
      <c r="M808" s="44"/>
      <c r="N808" s="44"/>
      <c r="O808" s="44"/>
      <c r="P808" s="44"/>
      <c r="Q808" s="44"/>
      <c r="R808" s="44"/>
      <c r="S808" s="44"/>
      <c r="T808" s="44"/>
      <c r="U808" s="44"/>
      <c r="V808" s="44"/>
      <c r="W808" s="44"/>
      <c r="X808" s="284"/>
      <c r="Y808" s="528"/>
      <c r="Z808" s="529"/>
      <c r="AA808" s="529"/>
      <c r="AB808" s="529"/>
      <c r="AC808" s="529"/>
      <c r="AD808" s="530"/>
      <c r="AE808" s="21"/>
    </row>
    <row r="809" spans="2:31" ht="18" customHeight="1" x14ac:dyDescent="0.3">
      <c r="B809" s="22"/>
      <c r="C809" s="759" t="s">
        <v>129</v>
      </c>
      <c r="D809" s="760"/>
      <c r="E809" s="760"/>
      <c r="F809" s="760"/>
      <c r="G809" s="760"/>
      <c r="H809" s="760"/>
      <c r="I809" s="761"/>
      <c r="J809" s="44"/>
      <c r="K809" s="44"/>
      <c r="L809" s="44"/>
      <c r="M809" s="44"/>
      <c r="N809" s="44"/>
      <c r="O809" s="44"/>
      <c r="P809" s="44"/>
      <c r="Q809" s="44"/>
      <c r="R809" s="44"/>
      <c r="S809" s="44"/>
      <c r="T809" s="44"/>
      <c r="U809" s="44"/>
      <c r="V809" s="44"/>
      <c r="W809" s="44"/>
      <c r="X809" s="284"/>
      <c r="Y809" s="528"/>
      <c r="Z809" s="529"/>
      <c r="AA809" s="529"/>
      <c r="AB809" s="529"/>
      <c r="AC809" s="529"/>
      <c r="AD809" s="530"/>
      <c r="AE809" s="21"/>
    </row>
    <row r="810" spans="2:31" ht="18" customHeight="1" x14ac:dyDescent="0.3">
      <c r="B810" s="22"/>
      <c r="C810" s="759"/>
      <c r="D810" s="760"/>
      <c r="E810" s="760"/>
      <c r="F810" s="760"/>
      <c r="G810" s="760"/>
      <c r="H810" s="760"/>
      <c r="I810" s="761"/>
      <c r="J810" s="44"/>
      <c r="K810" s="44"/>
      <c r="L810" s="44"/>
      <c r="M810" s="44"/>
      <c r="N810" s="44"/>
      <c r="O810" s="44"/>
      <c r="P810" s="44"/>
      <c r="Q810" s="44"/>
      <c r="R810" s="44"/>
      <c r="S810" s="44"/>
      <c r="T810" s="44"/>
      <c r="U810" s="44"/>
      <c r="V810" s="44"/>
      <c r="W810" s="44"/>
      <c r="X810" s="284"/>
      <c r="Y810" s="528"/>
      <c r="Z810" s="529"/>
      <c r="AA810" s="529"/>
      <c r="AB810" s="529"/>
      <c r="AC810" s="529"/>
      <c r="AD810" s="530"/>
      <c r="AE810" s="21"/>
    </row>
    <row r="811" spans="2:31" ht="18" customHeight="1" x14ac:dyDescent="0.3">
      <c r="B811" s="22"/>
      <c r="C811" s="759"/>
      <c r="D811" s="760"/>
      <c r="E811" s="760"/>
      <c r="F811" s="760"/>
      <c r="G811" s="760"/>
      <c r="H811" s="760"/>
      <c r="I811" s="761"/>
      <c r="J811" s="44"/>
      <c r="K811" s="44"/>
      <c r="L811" s="44"/>
      <c r="M811" s="44"/>
      <c r="N811" s="44"/>
      <c r="O811" s="44"/>
      <c r="P811" s="44"/>
      <c r="Q811" s="44"/>
      <c r="R811" s="44"/>
      <c r="S811" s="44"/>
      <c r="T811" s="44"/>
      <c r="U811" s="44"/>
      <c r="V811" s="44"/>
      <c r="W811" s="44"/>
      <c r="X811" s="284"/>
      <c r="Y811" s="528"/>
      <c r="Z811" s="529"/>
      <c r="AA811" s="529"/>
      <c r="AB811" s="529"/>
      <c r="AC811" s="529"/>
      <c r="AD811" s="530"/>
      <c r="AE811" s="21"/>
    </row>
    <row r="812" spans="2:31" ht="18" customHeight="1" x14ac:dyDescent="0.3">
      <c r="B812" s="22"/>
      <c r="C812" s="759"/>
      <c r="D812" s="760"/>
      <c r="E812" s="760"/>
      <c r="F812" s="760"/>
      <c r="G812" s="760"/>
      <c r="H812" s="760"/>
      <c r="I812" s="761"/>
      <c r="J812" s="44"/>
      <c r="K812" s="44"/>
      <c r="L812" s="44"/>
      <c r="M812" s="44"/>
      <c r="N812" s="44"/>
      <c r="O812" s="44"/>
      <c r="P812" s="44"/>
      <c r="Q812" s="44"/>
      <c r="R812" s="44"/>
      <c r="S812" s="44"/>
      <c r="T812" s="44"/>
      <c r="U812" s="44"/>
      <c r="V812" s="44"/>
      <c r="W812" s="44"/>
      <c r="X812" s="284"/>
      <c r="Y812" s="528"/>
      <c r="Z812" s="529"/>
      <c r="AA812" s="529"/>
      <c r="AB812" s="529"/>
      <c r="AC812" s="529"/>
      <c r="AD812" s="530"/>
      <c r="AE812" s="21"/>
    </row>
    <row r="813" spans="2:31" ht="18" customHeight="1" x14ac:dyDescent="0.3">
      <c r="B813" s="22"/>
      <c r="C813" s="762" t="s">
        <v>126</v>
      </c>
      <c r="D813" s="763"/>
      <c r="E813" s="763"/>
      <c r="F813" s="763"/>
      <c r="G813" s="763"/>
      <c r="H813" s="763"/>
      <c r="I813" s="764"/>
      <c r="J813" s="57">
        <f>SUM(J808:J812)</f>
        <v>0</v>
      </c>
      <c r="K813" s="57">
        <f>SUM(K808:K812)</f>
        <v>0</v>
      </c>
      <c r="L813" s="57">
        <f>SUM(L808:L812)</f>
        <v>0</v>
      </c>
      <c r="M813" s="57">
        <f t="shared" ref="M813:X813" si="210">SUM(M808:M812)</f>
        <v>0</v>
      </c>
      <c r="N813" s="57">
        <f t="shared" si="210"/>
        <v>0</v>
      </c>
      <c r="O813" s="57">
        <f t="shared" si="210"/>
        <v>0</v>
      </c>
      <c r="P813" s="57">
        <f t="shared" si="210"/>
        <v>0</v>
      </c>
      <c r="Q813" s="57">
        <f t="shared" si="210"/>
        <v>0</v>
      </c>
      <c r="R813" s="57">
        <f t="shared" si="210"/>
        <v>0</v>
      </c>
      <c r="S813" s="57">
        <f t="shared" si="210"/>
        <v>0</v>
      </c>
      <c r="T813" s="57">
        <f t="shared" si="210"/>
        <v>0</v>
      </c>
      <c r="U813" s="57">
        <f t="shared" si="210"/>
        <v>0</v>
      </c>
      <c r="V813" s="57">
        <f t="shared" si="210"/>
        <v>0</v>
      </c>
      <c r="W813" s="57">
        <f t="shared" si="210"/>
        <v>0</v>
      </c>
      <c r="X813" s="57">
        <f t="shared" si="210"/>
        <v>0</v>
      </c>
      <c r="Y813" s="531"/>
      <c r="Z813" s="532"/>
      <c r="AA813" s="532"/>
      <c r="AB813" s="532"/>
      <c r="AC813" s="532"/>
      <c r="AD813" s="533"/>
      <c r="AE813" s="21"/>
    </row>
    <row r="814" spans="2:31" ht="18" customHeight="1" x14ac:dyDescent="0.3">
      <c r="B814" s="22"/>
      <c r="AE814" s="21"/>
    </row>
    <row r="815" spans="2:31" ht="18" customHeight="1" x14ac:dyDescent="0.3">
      <c r="B815" s="22"/>
      <c r="C815" s="744" t="s">
        <v>130</v>
      </c>
      <c r="D815" s="745"/>
      <c r="E815" s="745"/>
      <c r="F815" s="745"/>
      <c r="G815" s="745"/>
      <c r="H815" s="745"/>
      <c r="I815" s="745"/>
      <c r="J815" s="745"/>
      <c r="K815" s="745"/>
      <c r="L815" s="745"/>
      <c r="M815" s="745"/>
      <c r="N815" s="745"/>
      <c r="O815" s="745"/>
      <c r="P815" s="745"/>
      <c r="Q815" s="745"/>
      <c r="R815" s="745"/>
      <c r="S815" s="745"/>
      <c r="T815" s="745"/>
      <c r="U815" s="745"/>
      <c r="V815" s="745"/>
      <c r="W815" s="745"/>
      <c r="X815" s="746"/>
      <c r="Y815" s="744" t="s">
        <v>47</v>
      </c>
      <c r="Z815" s="745"/>
      <c r="AA815" s="745"/>
      <c r="AB815" s="745"/>
      <c r="AC815" s="745"/>
      <c r="AD815" s="746"/>
      <c r="AE815" s="21"/>
    </row>
    <row r="816" spans="2:31" ht="18" customHeight="1" x14ac:dyDescent="0.3">
      <c r="B816" s="22"/>
      <c r="C816" s="711" t="s">
        <v>146</v>
      </c>
      <c r="D816" s="712"/>
      <c r="E816" s="712"/>
      <c r="F816" s="712"/>
      <c r="G816" s="712"/>
      <c r="H816" s="712"/>
      <c r="I816" s="713"/>
      <c r="J816" s="717">
        <f>M816-1</f>
        <v>2023</v>
      </c>
      <c r="K816" s="718"/>
      <c r="L816" s="718"/>
      <c r="M816" s="717">
        <f>P816-1</f>
        <v>2024</v>
      </c>
      <c r="N816" s="718"/>
      <c r="O816" s="718"/>
      <c r="P816" s="717">
        <f>YEAR(D15)</f>
        <v>2025</v>
      </c>
      <c r="Q816" s="718"/>
      <c r="R816" s="718"/>
      <c r="S816" s="717">
        <f>P816+1</f>
        <v>2026</v>
      </c>
      <c r="T816" s="718"/>
      <c r="U816" s="718"/>
      <c r="V816" s="717">
        <f>S816+1</f>
        <v>2027</v>
      </c>
      <c r="W816" s="718"/>
      <c r="X816" s="718"/>
      <c r="Y816" s="525"/>
      <c r="Z816" s="526"/>
      <c r="AA816" s="526"/>
      <c r="AB816" s="526"/>
      <c r="AC816" s="526"/>
      <c r="AD816" s="527"/>
      <c r="AE816" s="21"/>
    </row>
    <row r="817" spans="2:31" ht="18" customHeight="1" x14ac:dyDescent="0.3">
      <c r="B817" s="22"/>
      <c r="C817" s="714"/>
      <c r="D817" s="715"/>
      <c r="E817" s="715"/>
      <c r="F817" s="715"/>
      <c r="G817" s="715"/>
      <c r="H817" s="715"/>
      <c r="I817" s="716"/>
      <c r="J817" s="293" t="s">
        <v>287</v>
      </c>
      <c r="K817" s="293" t="s">
        <v>288</v>
      </c>
      <c r="L817" s="293" t="s">
        <v>289</v>
      </c>
      <c r="M817" s="293" t="s">
        <v>287</v>
      </c>
      <c r="N817" s="293" t="s">
        <v>288</v>
      </c>
      <c r="O817" s="293" t="s">
        <v>289</v>
      </c>
      <c r="P817" s="293" t="s">
        <v>287</v>
      </c>
      <c r="Q817" s="293" t="s">
        <v>288</v>
      </c>
      <c r="R817" s="293" t="s">
        <v>289</v>
      </c>
      <c r="S817" s="293" t="s">
        <v>287</v>
      </c>
      <c r="T817" s="293" t="s">
        <v>288</v>
      </c>
      <c r="U817" s="293" t="s">
        <v>289</v>
      </c>
      <c r="V817" s="293" t="s">
        <v>287</v>
      </c>
      <c r="W817" s="293" t="s">
        <v>288</v>
      </c>
      <c r="X817" s="294" t="s">
        <v>289</v>
      </c>
      <c r="Y817" s="528"/>
      <c r="Z817" s="529"/>
      <c r="AA817" s="529"/>
      <c r="AB817" s="529"/>
      <c r="AC817" s="529"/>
      <c r="AD817" s="530"/>
      <c r="AE817" s="21"/>
    </row>
    <row r="818" spans="2:31" ht="18" customHeight="1" x14ac:dyDescent="0.3">
      <c r="B818" s="22"/>
      <c r="C818" s="759" t="s">
        <v>133</v>
      </c>
      <c r="D818" s="760"/>
      <c r="E818" s="760"/>
      <c r="F818" s="760"/>
      <c r="G818" s="760"/>
      <c r="H818" s="760"/>
      <c r="I818" s="761"/>
      <c r="J818" s="44" t="s">
        <v>135</v>
      </c>
      <c r="K818" s="44" t="s">
        <v>135</v>
      </c>
      <c r="L818" s="44" t="s">
        <v>135</v>
      </c>
      <c r="M818" s="44"/>
      <c r="N818" s="44"/>
      <c r="O818" s="44"/>
      <c r="P818" s="44"/>
      <c r="Q818" s="44"/>
      <c r="R818" s="44"/>
      <c r="S818" s="44"/>
      <c r="T818" s="44"/>
      <c r="U818" s="44"/>
      <c r="V818" s="44"/>
      <c r="W818" s="44"/>
      <c r="X818" s="284"/>
      <c r="Y818" s="528"/>
      <c r="Z818" s="529"/>
      <c r="AA818" s="529"/>
      <c r="AB818" s="529"/>
      <c r="AC818" s="529"/>
      <c r="AD818" s="530"/>
      <c r="AE818" s="21"/>
    </row>
    <row r="819" spans="2:31" ht="18" customHeight="1" x14ac:dyDescent="0.3">
      <c r="B819" s="22"/>
      <c r="C819" s="756" t="s">
        <v>131</v>
      </c>
      <c r="D819" s="757"/>
      <c r="E819" s="757"/>
      <c r="F819" s="757"/>
      <c r="G819" s="757"/>
      <c r="H819" s="757"/>
      <c r="I819" s="758"/>
      <c r="J819" s="36">
        <f>SUM(J820:J821)</f>
        <v>0</v>
      </c>
      <c r="K819" s="36">
        <f t="shared" ref="K819:X819" si="211">SUM(K820:K821)</f>
        <v>0</v>
      </c>
      <c r="L819" s="36">
        <f>SUM(L820:L821)</f>
        <v>0</v>
      </c>
      <c r="M819" s="36">
        <f t="shared" ref="M819:W819" si="212">SUM(M820:M821)</f>
        <v>0</v>
      </c>
      <c r="N819" s="36">
        <f t="shared" si="212"/>
        <v>0</v>
      </c>
      <c r="O819" s="36">
        <f t="shared" si="212"/>
        <v>0</v>
      </c>
      <c r="P819" s="36">
        <f t="shared" si="212"/>
        <v>0</v>
      </c>
      <c r="Q819" s="36">
        <f t="shared" si="212"/>
        <v>0</v>
      </c>
      <c r="R819" s="36">
        <f t="shared" si="212"/>
        <v>0</v>
      </c>
      <c r="S819" s="36">
        <f t="shared" si="212"/>
        <v>0</v>
      </c>
      <c r="T819" s="36">
        <f t="shared" si="212"/>
        <v>0</v>
      </c>
      <c r="U819" s="36">
        <f t="shared" si="212"/>
        <v>0</v>
      </c>
      <c r="V819" s="36">
        <f t="shared" si="212"/>
        <v>0</v>
      </c>
      <c r="W819" s="36">
        <f t="shared" si="212"/>
        <v>0</v>
      </c>
      <c r="X819" s="289">
        <f t="shared" si="211"/>
        <v>0</v>
      </c>
      <c r="Y819" s="528"/>
      <c r="Z819" s="529"/>
      <c r="AA819" s="529"/>
      <c r="AB819" s="529"/>
      <c r="AC819" s="529"/>
      <c r="AD819" s="530"/>
      <c r="AE819" s="21"/>
    </row>
    <row r="820" spans="2:31" ht="18" customHeight="1" x14ac:dyDescent="0.3">
      <c r="B820" s="22"/>
      <c r="C820" s="759" t="s">
        <v>83</v>
      </c>
      <c r="D820" s="760"/>
      <c r="E820" s="760"/>
      <c r="F820" s="760"/>
      <c r="G820" s="760"/>
      <c r="H820" s="760"/>
      <c r="I820" s="761"/>
      <c r="J820" s="44"/>
      <c r="K820" s="44"/>
      <c r="L820" s="44"/>
      <c r="M820" s="44"/>
      <c r="N820" s="44"/>
      <c r="O820" s="44"/>
      <c r="P820" s="44"/>
      <c r="Q820" s="44"/>
      <c r="R820" s="44"/>
      <c r="S820" s="44"/>
      <c r="T820" s="44"/>
      <c r="U820" s="44"/>
      <c r="V820" s="44"/>
      <c r="W820" s="44"/>
      <c r="X820" s="284"/>
      <c r="Y820" s="528"/>
      <c r="Z820" s="529"/>
      <c r="AA820" s="529"/>
      <c r="AB820" s="529"/>
      <c r="AC820" s="529"/>
      <c r="AD820" s="530"/>
      <c r="AE820" s="21"/>
    </row>
    <row r="821" spans="2:31" ht="18" customHeight="1" x14ac:dyDescent="0.3">
      <c r="B821" s="22"/>
      <c r="C821" s="759" t="s">
        <v>84</v>
      </c>
      <c r="D821" s="760"/>
      <c r="E821" s="760"/>
      <c r="F821" s="760"/>
      <c r="G821" s="760"/>
      <c r="H821" s="760"/>
      <c r="I821" s="761"/>
      <c r="J821" s="44"/>
      <c r="K821" s="44"/>
      <c r="L821" s="44"/>
      <c r="M821" s="44"/>
      <c r="N821" s="44"/>
      <c r="O821" s="44"/>
      <c r="P821" s="44"/>
      <c r="Q821" s="44"/>
      <c r="R821" s="44"/>
      <c r="S821" s="44"/>
      <c r="T821" s="44"/>
      <c r="U821" s="44"/>
      <c r="V821" s="44"/>
      <c r="W821" s="44"/>
      <c r="X821" s="284"/>
      <c r="Y821" s="528"/>
      <c r="Z821" s="529"/>
      <c r="AA821" s="529"/>
      <c r="AB821" s="529"/>
      <c r="AC821" s="529"/>
      <c r="AD821" s="530"/>
      <c r="AE821" s="21"/>
    </row>
    <row r="822" spans="2:31" ht="18" customHeight="1" x14ac:dyDescent="0.3">
      <c r="B822" s="22"/>
      <c r="C822" s="759" t="s">
        <v>132</v>
      </c>
      <c r="D822" s="760"/>
      <c r="E822" s="760"/>
      <c r="F822" s="760"/>
      <c r="G822" s="760"/>
      <c r="H822" s="760"/>
      <c r="I822" s="761"/>
      <c r="J822" s="88"/>
      <c r="K822" s="88"/>
      <c r="L822" s="88"/>
      <c r="M822" s="88"/>
      <c r="N822" s="88"/>
      <c r="O822" s="88"/>
      <c r="P822" s="88"/>
      <c r="Q822" s="88"/>
      <c r="R822" s="88"/>
      <c r="S822" s="88"/>
      <c r="T822" s="88"/>
      <c r="U822" s="88"/>
      <c r="V822" s="88"/>
      <c r="W822" s="88"/>
      <c r="X822" s="340"/>
      <c r="Y822" s="528"/>
      <c r="Z822" s="529"/>
      <c r="AA822" s="529"/>
      <c r="AB822" s="529"/>
      <c r="AC822" s="529"/>
      <c r="AD822" s="530"/>
      <c r="AE822" s="21"/>
    </row>
    <row r="823" spans="2:31" ht="18" customHeight="1" x14ac:dyDescent="0.3">
      <c r="B823" s="22"/>
      <c r="C823" s="759" t="s">
        <v>134</v>
      </c>
      <c r="D823" s="760"/>
      <c r="E823" s="760"/>
      <c r="F823" s="760"/>
      <c r="G823" s="760"/>
      <c r="H823" s="760"/>
      <c r="I823" s="761"/>
      <c r="J823" s="44"/>
      <c r="K823" s="44"/>
      <c r="L823" s="44"/>
      <c r="M823" s="44"/>
      <c r="N823" s="44"/>
      <c r="O823" s="44"/>
      <c r="P823" s="44"/>
      <c r="Q823" s="44"/>
      <c r="R823" s="44"/>
      <c r="S823" s="44"/>
      <c r="T823" s="44"/>
      <c r="U823" s="44"/>
      <c r="V823" s="44"/>
      <c r="W823" s="44"/>
      <c r="X823" s="284"/>
      <c r="Y823" s="528"/>
      <c r="Z823" s="529"/>
      <c r="AA823" s="529"/>
      <c r="AB823" s="529"/>
      <c r="AC823" s="529"/>
      <c r="AD823" s="530"/>
      <c r="AE823" s="21"/>
    </row>
    <row r="824" spans="2:31" ht="18" customHeight="1" x14ac:dyDescent="0.3">
      <c r="B824" s="22"/>
      <c r="C824" s="759" t="s">
        <v>136</v>
      </c>
      <c r="D824" s="760"/>
      <c r="E824" s="760"/>
      <c r="F824" s="760"/>
      <c r="G824" s="760"/>
      <c r="H824" s="760"/>
      <c r="I824" s="761"/>
      <c r="J824" s="88"/>
      <c r="K824" s="88"/>
      <c r="L824" s="88"/>
      <c r="M824" s="88"/>
      <c r="N824" s="88"/>
      <c r="O824" s="88"/>
      <c r="P824" s="88"/>
      <c r="Q824" s="88"/>
      <c r="R824" s="88"/>
      <c r="S824" s="88"/>
      <c r="T824" s="88"/>
      <c r="U824" s="88"/>
      <c r="V824" s="88"/>
      <c r="W824" s="88"/>
      <c r="X824" s="340"/>
      <c r="Y824" s="528"/>
      <c r="Z824" s="529"/>
      <c r="AA824" s="529"/>
      <c r="AB824" s="529"/>
      <c r="AC824" s="529"/>
      <c r="AD824" s="530"/>
      <c r="AE824" s="21"/>
    </row>
    <row r="825" spans="2:31" ht="18" customHeight="1" x14ac:dyDescent="0.3">
      <c r="B825" s="22"/>
      <c r="C825" s="759" t="s">
        <v>137</v>
      </c>
      <c r="D825" s="760"/>
      <c r="E825" s="760"/>
      <c r="F825" s="760"/>
      <c r="G825" s="760"/>
      <c r="H825" s="760"/>
      <c r="I825" s="761"/>
      <c r="J825" s="88"/>
      <c r="K825" s="88"/>
      <c r="L825" s="88"/>
      <c r="M825" s="88"/>
      <c r="N825" s="88"/>
      <c r="O825" s="88"/>
      <c r="P825" s="88"/>
      <c r="Q825" s="88"/>
      <c r="R825" s="88"/>
      <c r="S825" s="88"/>
      <c r="T825" s="88"/>
      <c r="U825" s="88"/>
      <c r="V825" s="88"/>
      <c r="W825" s="88"/>
      <c r="X825" s="340"/>
      <c r="Y825" s="528"/>
      <c r="Z825" s="529"/>
      <c r="AA825" s="529"/>
      <c r="AB825" s="529"/>
      <c r="AC825" s="529"/>
      <c r="AD825" s="530"/>
      <c r="AE825" s="21"/>
    </row>
    <row r="826" spans="2:31" ht="18" customHeight="1" x14ac:dyDescent="0.3">
      <c r="B826" s="22"/>
      <c r="C826" s="759" t="s">
        <v>138</v>
      </c>
      <c r="D826" s="760"/>
      <c r="E826" s="760"/>
      <c r="F826" s="760"/>
      <c r="G826" s="760"/>
      <c r="H826" s="760"/>
      <c r="I826" s="761"/>
      <c r="J826" s="88"/>
      <c r="K826" s="88"/>
      <c r="L826" s="88"/>
      <c r="M826" s="88"/>
      <c r="N826" s="88"/>
      <c r="O826" s="88"/>
      <c r="P826" s="88"/>
      <c r="Q826" s="88"/>
      <c r="R826" s="88"/>
      <c r="S826" s="88"/>
      <c r="T826" s="88"/>
      <c r="U826" s="88"/>
      <c r="V826" s="88"/>
      <c r="W826" s="88"/>
      <c r="X826" s="340"/>
      <c r="Y826" s="528"/>
      <c r="Z826" s="529"/>
      <c r="AA826" s="529"/>
      <c r="AB826" s="529"/>
      <c r="AC826" s="529"/>
      <c r="AD826" s="530"/>
      <c r="AE826" s="21"/>
    </row>
    <row r="827" spans="2:31" ht="18" customHeight="1" x14ac:dyDescent="0.3">
      <c r="B827" s="22"/>
      <c r="C827" s="759" t="s">
        <v>139</v>
      </c>
      <c r="D827" s="760"/>
      <c r="E827" s="760"/>
      <c r="F827" s="760"/>
      <c r="G827" s="760"/>
      <c r="H827" s="760"/>
      <c r="I827" s="761"/>
      <c r="J827" s="44"/>
      <c r="K827" s="44"/>
      <c r="L827" s="44"/>
      <c r="M827" s="44"/>
      <c r="N827" s="44"/>
      <c r="O827" s="44"/>
      <c r="P827" s="44"/>
      <c r="Q827" s="44"/>
      <c r="R827" s="44"/>
      <c r="S827" s="44"/>
      <c r="T827" s="44"/>
      <c r="U827" s="44"/>
      <c r="V827" s="44"/>
      <c r="W827" s="44"/>
      <c r="X827" s="284"/>
      <c r="Y827" s="528"/>
      <c r="Z827" s="529"/>
      <c r="AA827" s="529"/>
      <c r="AB827" s="529"/>
      <c r="AC827" s="529"/>
      <c r="AD827" s="530"/>
      <c r="AE827" s="21"/>
    </row>
    <row r="828" spans="2:31" ht="18" customHeight="1" x14ac:dyDescent="0.3">
      <c r="B828" s="22"/>
      <c r="C828" s="759" t="s">
        <v>140</v>
      </c>
      <c r="D828" s="760"/>
      <c r="E828" s="760"/>
      <c r="F828" s="760"/>
      <c r="G828" s="760"/>
      <c r="H828" s="760"/>
      <c r="I828" s="761"/>
      <c r="J828" s="44"/>
      <c r="K828" s="44"/>
      <c r="L828" s="44"/>
      <c r="M828" s="44"/>
      <c r="N828" s="44"/>
      <c r="O828" s="44"/>
      <c r="P828" s="44"/>
      <c r="Q828" s="44"/>
      <c r="R828" s="44"/>
      <c r="S828" s="44"/>
      <c r="T828" s="44"/>
      <c r="U828" s="44"/>
      <c r="V828" s="44"/>
      <c r="W828" s="44"/>
      <c r="X828" s="284"/>
      <c r="Y828" s="528"/>
      <c r="Z828" s="529"/>
      <c r="AA828" s="529"/>
      <c r="AB828" s="529"/>
      <c r="AC828" s="529"/>
      <c r="AD828" s="530"/>
      <c r="AE828" s="21"/>
    </row>
    <row r="829" spans="2:31" ht="18" customHeight="1" x14ac:dyDescent="0.3">
      <c r="B829" s="22"/>
      <c r="C829" s="759" t="s">
        <v>141</v>
      </c>
      <c r="D829" s="760"/>
      <c r="E829" s="760"/>
      <c r="F829" s="760"/>
      <c r="G829" s="760"/>
      <c r="H829" s="760"/>
      <c r="I829" s="761"/>
      <c r="J829" s="44"/>
      <c r="K829" s="44"/>
      <c r="L829" s="44"/>
      <c r="M829" s="44"/>
      <c r="N829" s="44"/>
      <c r="O829" s="44"/>
      <c r="P829" s="44"/>
      <c r="Q829" s="44"/>
      <c r="R829" s="44"/>
      <c r="S829" s="44"/>
      <c r="T829" s="44"/>
      <c r="U829" s="44"/>
      <c r="V829" s="44"/>
      <c r="W829" s="44"/>
      <c r="X829" s="284"/>
      <c r="Y829" s="528"/>
      <c r="Z829" s="529"/>
      <c r="AA829" s="529"/>
      <c r="AB829" s="529"/>
      <c r="AC829" s="529"/>
      <c r="AD829" s="530"/>
      <c r="AE829" s="21"/>
    </row>
    <row r="830" spans="2:31" ht="18" customHeight="1" x14ac:dyDescent="0.3">
      <c r="B830" s="22"/>
      <c r="C830" s="759" t="s">
        <v>142</v>
      </c>
      <c r="D830" s="760"/>
      <c r="E830" s="760"/>
      <c r="F830" s="760"/>
      <c r="G830" s="760"/>
      <c r="H830" s="760"/>
      <c r="I830" s="761"/>
      <c r="J830" s="88"/>
      <c r="K830" s="88"/>
      <c r="L830" s="88"/>
      <c r="M830" s="88"/>
      <c r="N830" s="88"/>
      <c r="O830" s="88"/>
      <c r="P830" s="88"/>
      <c r="Q830" s="88"/>
      <c r="R830" s="88"/>
      <c r="S830" s="88"/>
      <c r="T830" s="88"/>
      <c r="U830" s="88"/>
      <c r="V830" s="88"/>
      <c r="W830" s="88"/>
      <c r="X830" s="340"/>
      <c r="Y830" s="528"/>
      <c r="Z830" s="529"/>
      <c r="AA830" s="529"/>
      <c r="AB830" s="529"/>
      <c r="AC830" s="529"/>
      <c r="AD830" s="530"/>
      <c r="AE830" s="21"/>
    </row>
    <row r="831" spans="2:31" ht="18" customHeight="1" x14ac:dyDescent="0.3">
      <c r="B831" s="22"/>
      <c r="C831" s="759" t="s">
        <v>143</v>
      </c>
      <c r="D831" s="760"/>
      <c r="E831" s="760"/>
      <c r="F831" s="760"/>
      <c r="G831" s="760"/>
      <c r="H831" s="760"/>
      <c r="I831" s="761"/>
      <c r="J831" s="88"/>
      <c r="K831" s="88"/>
      <c r="L831" s="88"/>
      <c r="M831" s="88"/>
      <c r="N831" s="88"/>
      <c r="O831" s="88"/>
      <c r="P831" s="88"/>
      <c r="Q831" s="88"/>
      <c r="R831" s="88"/>
      <c r="S831" s="88"/>
      <c r="T831" s="88"/>
      <c r="U831" s="88"/>
      <c r="V831" s="88"/>
      <c r="W831" s="88"/>
      <c r="X831" s="340"/>
      <c r="Y831" s="528"/>
      <c r="Z831" s="529"/>
      <c r="AA831" s="529"/>
      <c r="AB831" s="529"/>
      <c r="AC831" s="529"/>
      <c r="AD831" s="530"/>
      <c r="AE831" s="21"/>
    </row>
    <row r="832" spans="2:31" ht="18" customHeight="1" x14ac:dyDescent="0.3">
      <c r="B832" s="22"/>
      <c r="C832" s="759" t="s">
        <v>144</v>
      </c>
      <c r="D832" s="760"/>
      <c r="E832" s="760"/>
      <c r="F832" s="760"/>
      <c r="G832" s="760"/>
      <c r="H832" s="760"/>
      <c r="I832" s="761"/>
      <c r="J832" s="44"/>
      <c r="K832" s="44"/>
      <c r="L832" s="44"/>
      <c r="M832" s="44"/>
      <c r="N832" s="44"/>
      <c r="O832" s="44"/>
      <c r="P832" s="44"/>
      <c r="Q832" s="44"/>
      <c r="R832" s="44"/>
      <c r="S832" s="44"/>
      <c r="T832" s="44"/>
      <c r="U832" s="44"/>
      <c r="V832" s="44"/>
      <c r="W832" s="44"/>
      <c r="X832" s="284"/>
      <c r="Y832" s="528"/>
      <c r="Z832" s="529"/>
      <c r="AA832" s="529"/>
      <c r="AB832" s="529"/>
      <c r="AC832" s="529"/>
      <c r="AD832" s="530"/>
      <c r="AE832" s="21"/>
    </row>
    <row r="833" spans="2:31" ht="18" customHeight="1" x14ac:dyDescent="0.3">
      <c r="B833" s="22"/>
      <c r="C833" s="759" t="s">
        <v>145</v>
      </c>
      <c r="D833" s="760"/>
      <c r="E833" s="760"/>
      <c r="F833" s="760"/>
      <c r="G833" s="760"/>
      <c r="H833" s="760"/>
      <c r="I833" s="761"/>
      <c r="J833" s="44"/>
      <c r="K833" s="44"/>
      <c r="L833" s="44"/>
      <c r="M833" s="44"/>
      <c r="N833" s="44"/>
      <c r="O833" s="44"/>
      <c r="P833" s="44"/>
      <c r="Q833" s="44"/>
      <c r="R833" s="44"/>
      <c r="S833" s="44"/>
      <c r="T833" s="44"/>
      <c r="U833" s="44"/>
      <c r="V833" s="44"/>
      <c r="W833" s="44"/>
      <c r="X833" s="284"/>
      <c r="Y833" s="528"/>
      <c r="Z833" s="529"/>
      <c r="AA833" s="529"/>
      <c r="AB833" s="529"/>
      <c r="AC833" s="529"/>
      <c r="AD833" s="530"/>
      <c r="AE833" s="21"/>
    </row>
    <row r="834" spans="2:31" ht="18" customHeight="1" x14ac:dyDescent="0.3">
      <c r="B834" s="22"/>
      <c r="C834" s="762" t="s">
        <v>61</v>
      </c>
      <c r="D834" s="763"/>
      <c r="E834" s="763"/>
      <c r="F834" s="763"/>
      <c r="G834" s="763"/>
      <c r="H834" s="763"/>
      <c r="I834" s="764"/>
      <c r="J834" s="91">
        <f>((J824*J827)+(J825*J828)+(J826*J829)+(J830*J819)+(J831*J832*J833)+(J821*J822))</f>
        <v>0</v>
      </c>
      <c r="K834" s="91">
        <f>((K824*K827)+(K825*K828)+(K826*K829)+(K830*K819)+(K831*K832*K833)+(K821*K822))</f>
        <v>0</v>
      </c>
      <c r="L834" s="91">
        <f>((L824*L827)+(L825*L828)+(L826*L829)+(L830*L819)+(L831*L832*L833)+(L821*L822))</f>
        <v>0</v>
      </c>
      <c r="M834" s="91">
        <f t="shared" ref="M834:X834" si="213">((M824*M827)+(M825*M828)+(M826*M829)+(M830*M819)+(M831*M832*M833)+(M821*M822))</f>
        <v>0</v>
      </c>
      <c r="N834" s="91">
        <f t="shared" si="213"/>
        <v>0</v>
      </c>
      <c r="O834" s="91">
        <f t="shared" si="213"/>
        <v>0</v>
      </c>
      <c r="P834" s="91">
        <f t="shared" si="213"/>
        <v>0</v>
      </c>
      <c r="Q834" s="91">
        <f t="shared" si="213"/>
        <v>0</v>
      </c>
      <c r="R834" s="91">
        <f t="shared" si="213"/>
        <v>0</v>
      </c>
      <c r="S834" s="91">
        <f t="shared" si="213"/>
        <v>0</v>
      </c>
      <c r="T834" s="91">
        <f t="shared" si="213"/>
        <v>0</v>
      </c>
      <c r="U834" s="91">
        <f t="shared" si="213"/>
        <v>0</v>
      </c>
      <c r="V834" s="91">
        <f t="shared" si="213"/>
        <v>0</v>
      </c>
      <c r="W834" s="91">
        <f t="shared" si="213"/>
        <v>0</v>
      </c>
      <c r="X834" s="91">
        <f t="shared" si="213"/>
        <v>0</v>
      </c>
      <c r="Y834" s="531"/>
      <c r="Z834" s="532"/>
      <c r="AA834" s="532"/>
      <c r="AB834" s="532"/>
      <c r="AC834" s="532"/>
      <c r="AD834" s="533"/>
      <c r="AE834" s="21"/>
    </row>
    <row r="835" spans="2:31" ht="18" customHeight="1" x14ac:dyDescent="0.3">
      <c r="B835" s="22"/>
      <c r="AE835" s="21"/>
    </row>
    <row r="836" spans="2:31" ht="18" customHeight="1" x14ac:dyDescent="0.3">
      <c r="B836" s="22"/>
      <c r="C836" s="744" t="s">
        <v>147</v>
      </c>
      <c r="D836" s="745"/>
      <c r="E836" s="745"/>
      <c r="F836" s="745"/>
      <c r="G836" s="745"/>
      <c r="H836" s="745"/>
      <c r="I836" s="745"/>
      <c r="J836" s="745"/>
      <c r="K836" s="745"/>
      <c r="L836" s="745"/>
      <c r="M836" s="745"/>
      <c r="N836" s="745"/>
      <c r="O836" s="745"/>
      <c r="P836" s="745"/>
      <c r="Q836" s="745"/>
      <c r="R836" s="745"/>
      <c r="S836" s="745"/>
      <c r="T836" s="745"/>
      <c r="U836" s="745"/>
      <c r="V836" s="745"/>
      <c r="W836" s="745"/>
      <c r="X836" s="746"/>
      <c r="Y836" s="744" t="s">
        <v>47</v>
      </c>
      <c r="Z836" s="745"/>
      <c r="AA836" s="745"/>
      <c r="AB836" s="745"/>
      <c r="AC836" s="745"/>
      <c r="AD836" s="746"/>
      <c r="AE836" s="21"/>
    </row>
    <row r="837" spans="2:31" ht="18" customHeight="1" x14ac:dyDescent="0.3">
      <c r="B837" s="22"/>
      <c r="C837" s="711" t="s">
        <v>146</v>
      </c>
      <c r="D837" s="712"/>
      <c r="E837" s="712"/>
      <c r="F837" s="712"/>
      <c r="G837" s="712"/>
      <c r="H837" s="712"/>
      <c r="I837" s="713"/>
      <c r="J837" s="717">
        <f>M837-1</f>
        <v>2023</v>
      </c>
      <c r="K837" s="718"/>
      <c r="L837" s="718"/>
      <c r="M837" s="717">
        <f>P837-1</f>
        <v>2024</v>
      </c>
      <c r="N837" s="718"/>
      <c r="O837" s="718"/>
      <c r="P837" s="717">
        <f>YEAR(D15)</f>
        <v>2025</v>
      </c>
      <c r="Q837" s="718"/>
      <c r="R837" s="718"/>
      <c r="S837" s="717">
        <f>P837+1</f>
        <v>2026</v>
      </c>
      <c r="T837" s="718"/>
      <c r="U837" s="718"/>
      <c r="V837" s="717">
        <f>S837+1</f>
        <v>2027</v>
      </c>
      <c r="W837" s="718"/>
      <c r="X837" s="718"/>
      <c r="Y837" s="525"/>
      <c r="Z837" s="526"/>
      <c r="AA837" s="526"/>
      <c r="AB837" s="526"/>
      <c r="AC837" s="526"/>
      <c r="AD837" s="527"/>
      <c r="AE837" s="21"/>
    </row>
    <row r="838" spans="2:31" ht="18" customHeight="1" x14ac:dyDescent="0.3">
      <c r="B838" s="22"/>
      <c r="C838" s="714"/>
      <c r="D838" s="715"/>
      <c r="E838" s="715"/>
      <c r="F838" s="715"/>
      <c r="G838" s="715"/>
      <c r="H838" s="715"/>
      <c r="I838" s="716"/>
      <c r="J838" s="293" t="s">
        <v>287</v>
      </c>
      <c r="K838" s="293" t="s">
        <v>288</v>
      </c>
      <c r="L838" s="293" t="s">
        <v>289</v>
      </c>
      <c r="M838" s="293" t="s">
        <v>287</v>
      </c>
      <c r="N838" s="293" t="s">
        <v>288</v>
      </c>
      <c r="O838" s="293" t="s">
        <v>289</v>
      </c>
      <c r="P838" s="293" t="s">
        <v>287</v>
      </c>
      <c r="Q838" s="293" t="s">
        <v>288</v>
      </c>
      <c r="R838" s="293" t="s">
        <v>289</v>
      </c>
      <c r="S838" s="293" t="s">
        <v>287</v>
      </c>
      <c r="T838" s="293" t="s">
        <v>288</v>
      </c>
      <c r="U838" s="293" t="s">
        <v>289</v>
      </c>
      <c r="V838" s="293" t="s">
        <v>287</v>
      </c>
      <c r="W838" s="293" t="s">
        <v>288</v>
      </c>
      <c r="X838" s="294" t="s">
        <v>289</v>
      </c>
      <c r="Y838" s="528"/>
      <c r="Z838" s="529"/>
      <c r="AA838" s="529"/>
      <c r="AB838" s="529"/>
      <c r="AC838" s="529"/>
      <c r="AD838" s="530"/>
      <c r="AE838" s="21"/>
    </row>
    <row r="839" spans="2:31" ht="18" customHeight="1" x14ac:dyDescent="0.3">
      <c r="B839" s="22"/>
      <c r="C839" s="756" t="s">
        <v>148</v>
      </c>
      <c r="D839" s="757"/>
      <c r="E839" s="757"/>
      <c r="F839" s="757"/>
      <c r="G839" s="757"/>
      <c r="H839" s="757"/>
      <c r="I839" s="758"/>
      <c r="J839" s="89">
        <f>J840*J841*J842</f>
        <v>0</v>
      </c>
      <c r="K839" s="89">
        <f t="shared" ref="K839:X839" si="214">K840*K841*K842</f>
        <v>0</v>
      </c>
      <c r="L839" s="89">
        <f t="shared" si="214"/>
        <v>0</v>
      </c>
      <c r="M839" s="89">
        <f t="shared" si="214"/>
        <v>0</v>
      </c>
      <c r="N839" s="89">
        <f t="shared" si="214"/>
        <v>0</v>
      </c>
      <c r="O839" s="89">
        <f t="shared" si="214"/>
        <v>0</v>
      </c>
      <c r="P839" s="89">
        <f t="shared" si="214"/>
        <v>0</v>
      </c>
      <c r="Q839" s="89">
        <f t="shared" si="214"/>
        <v>0</v>
      </c>
      <c r="R839" s="89">
        <f t="shared" si="214"/>
        <v>0</v>
      </c>
      <c r="S839" s="89">
        <f t="shared" si="214"/>
        <v>0</v>
      </c>
      <c r="T839" s="89">
        <f t="shared" si="214"/>
        <v>0</v>
      </c>
      <c r="U839" s="89">
        <f t="shared" si="214"/>
        <v>0</v>
      </c>
      <c r="V839" s="89">
        <f t="shared" si="214"/>
        <v>0</v>
      </c>
      <c r="W839" s="89">
        <f t="shared" si="214"/>
        <v>0</v>
      </c>
      <c r="X839" s="89">
        <f t="shared" si="214"/>
        <v>0</v>
      </c>
      <c r="Y839" s="528"/>
      <c r="Z839" s="529"/>
      <c r="AA839" s="529"/>
      <c r="AB839" s="529"/>
      <c r="AC839" s="529"/>
      <c r="AD839" s="530"/>
      <c r="AE839" s="21"/>
    </row>
    <row r="840" spans="2:31" ht="18" customHeight="1" x14ac:dyDescent="0.3">
      <c r="B840" s="22"/>
      <c r="C840" s="759" t="s">
        <v>149</v>
      </c>
      <c r="D840" s="760"/>
      <c r="E840" s="760"/>
      <c r="F840" s="760"/>
      <c r="G840" s="760"/>
      <c r="H840" s="760"/>
      <c r="I840" s="761"/>
      <c r="J840" s="44"/>
      <c r="K840" s="44"/>
      <c r="L840" s="44"/>
      <c r="M840" s="44"/>
      <c r="N840" s="44"/>
      <c r="O840" s="44"/>
      <c r="P840" s="44"/>
      <c r="Q840" s="44"/>
      <c r="R840" s="44"/>
      <c r="S840" s="44"/>
      <c r="T840" s="44"/>
      <c r="U840" s="44"/>
      <c r="V840" s="44"/>
      <c r="W840" s="44"/>
      <c r="X840" s="284"/>
      <c r="Y840" s="528"/>
      <c r="Z840" s="529"/>
      <c r="AA840" s="529"/>
      <c r="AB840" s="529"/>
      <c r="AC840" s="529"/>
      <c r="AD840" s="530"/>
      <c r="AE840" s="21"/>
    </row>
    <row r="841" spans="2:31" ht="18" customHeight="1" x14ac:dyDescent="0.3">
      <c r="B841" s="22"/>
      <c r="C841" s="759" t="s">
        <v>150</v>
      </c>
      <c r="D841" s="760"/>
      <c r="E841" s="760"/>
      <c r="F841" s="760"/>
      <c r="G841" s="760"/>
      <c r="H841" s="760"/>
      <c r="I841" s="761"/>
      <c r="J841" s="44"/>
      <c r="K841" s="44"/>
      <c r="L841" s="44"/>
      <c r="M841" s="44"/>
      <c r="N841" s="44"/>
      <c r="O841" s="44"/>
      <c r="P841" s="44"/>
      <c r="Q841" s="44"/>
      <c r="R841" s="44"/>
      <c r="S841" s="44"/>
      <c r="T841" s="44"/>
      <c r="U841" s="44"/>
      <c r="V841" s="44"/>
      <c r="W841" s="44"/>
      <c r="X841" s="284"/>
      <c r="Y841" s="528"/>
      <c r="Z841" s="529"/>
      <c r="AA841" s="529"/>
      <c r="AB841" s="529"/>
      <c r="AC841" s="529"/>
      <c r="AD841" s="530"/>
      <c r="AE841" s="21"/>
    </row>
    <row r="842" spans="2:31" ht="18" customHeight="1" x14ac:dyDescent="0.3">
      <c r="B842" s="22"/>
      <c r="C842" s="759" t="s">
        <v>151</v>
      </c>
      <c r="D842" s="760"/>
      <c r="E842" s="760"/>
      <c r="F842" s="760"/>
      <c r="G842" s="760"/>
      <c r="H842" s="760"/>
      <c r="I842" s="761"/>
      <c r="J842" s="88"/>
      <c r="K842" s="88"/>
      <c r="L842" s="88"/>
      <c r="M842" s="88"/>
      <c r="N842" s="88"/>
      <c r="O842" s="88"/>
      <c r="P842" s="88"/>
      <c r="Q842" s="88"/>
      <c r="R842" s="88"/>
      <c r="S842" s="88"/>
      <c r="T842" s="88"/>
      <c r="U842" s="88"/>
      <c r="V842" s="88"/>
      <c r="W842" s="88"/>
      <c r="X842" s="340"/>
      <c r="Y842" s="528"/>
      <c r="Z842" s="529"/>
      <c r="AA842" s="529"/>
      <c r="AB842" s="529"/>
      <c r="AC842" s="529"/>
      <c r="AD842" s="530"/>
      <c r="AE842" s="21"/>
    </row>
    <row r="843" spans="2:31" ht="18" customHeight="1" x14ac:dyDescent="0.3">
      <c r="B843" s="22"/>
      <c r="C843" s="756" t="s">
        <v>152</v>
      </c>
      <c r="D843" s="757"/>
      <c r="E843" s="757"/>
      <c r="F843" s="757"/>
      <c r="G843" s="757"/>
      <c r="H843" s="757"/>
      <c r="I843" s="758"/>
      <c r="J843" s="89">
        <f>J844*J845*J846</f>
        <v>0</v>
      </c>
      <c r="K843" s="89">
        <f t="shared" ref="K843:X843" si="215">K844*K845*K846</f>
        <v>0</v>
      </c>
      <c r="L843" s="89">
        <f t="shared" si="215"/>
        <v>0</v>
      </c>
      <c r="M843" s="339">
        <f t="shared" si="215"/>
        <v>0</v>
      </c>
      <c r="N843" s="339">
        <f t="shared" si="215"/>
        <v>0</v>
      </c>
      <c r="O843" s="339">
        <f t="shared" si="215"/>
        <v>0</v>
      </c>
      <c r="P843" s="339">
        <f t="shared" si="215"/>
        <v>0</v>
      </c>
      <c r="Q843" s="339">
        <f t="shared" si="215"/>
        <v>0</v>
      </c>
      <c r="R843" s="339">
        <f t="shared" si="215"/>
        <v>0</v>
      </c>
      <c r="S843" s="339">
        <f t="shared" si="215"/>
        <v>0</v>
      </c>
      <c r="T843" s="339">
        <f t="shared" si="215"/>
        <v>0</v>
      </c>
      <c r="U843" s="339">
        <f t="shared" si="215"/>
        <v>0</v>
      </c>
      <c r="V843" s="339">
        <f t="shared" si="215"/>
        <v>0</v>
      </c>
      <c r="W843" s="339">
        <f t="shared" si="215"/>
        <v>0</v>
      </c>
      <c r="X843" s="339">
        <f t="shared" si="215"/>
        <v>0</v>
      </c>
      <c r="Y843" s="528"/>
      <c r="Z843" s="529"/>
      <c r="AA843" s="529"/>
      <c r="AB843" s="529"/>
      <c r="AC843" s="529"/>
      <c r="AD843" s="530"/>
      <c r="AE843" s="21"/>
    </row>
    <row r="844" spans="2:31" ht="18" customHeight="1" x14ac:dyDescent="0.3">
      <c r="B844" s="22"/>
      <c r="C844" s="759" t="s">
        <v>153</v>
      </c>
      <c r="D844" s="760"/>
      <c r="E844" s="760"/>
      <c r="F844" s="760"/>
      <c r="G844" s="760"/>
      <c r="H844" s="760"/>
      <c r="I844" s="761"/>
      <c r="J844" s="58"/>
      <c r="K844" s="58"/>
      <c r="L844" s="58"/>
      <c r="M844" s="58"/>
      <c r="N844" s="58"/>
      <c r="O844" s="58"/>
      <c r="P844" s="58"/>
      <c r="Q844" s="58"/>
      <c r="R844" s="58"/>
      <c r="S844" s="58"/>
      <c r="T844" s="58"/>
      <c r="U844" s="58"/>
      <c r="V844" s="58"/>
      <c r="W844" s="58"/>
      <c r="X844" s="341"/>
      <c r="Y844" s="528"/>
      <c r="Z844" s="529"/>
      <c r="AA844" s="529"/>
      <c r="AB844" s="529"/>
      <c r="AC844" s="529"/>
      <c r="AD844" s="530"/>
      <c r="AE844" s="21"/>
    </row>
    <row r="845" spans="2:31" ht="18" customHeight="1" x14ac:dyDescent="0.3">
      <c r="B845" s="22"/>
      <c r="C845" s="759" t="s">
        <v>154</v>
      </c>
      <c r="D845" s="760"/>
      <c r="E845" s="760"/>
      <c r="F845" s="760"/>
      <c r="G845" s="760"/>
      <c r="H845" s="760"/>
      <c r="I845" s="761"/>
      <c r="J845" s="58"/>
      <c r="K845" s="58"/>
      <c r="L845" s="58"/>
      <c r="M845" s="58"/>
      <c r="N845" s="58"/>
      <c r="O845" s="58"/>
      <c r="P845" s="58"/>
      <c r="Q845" s="58"/>
      <c r="R845" s="58"/>
      <c r="S845" s="58"/>
      <c r="T845" s="58"/>
      <c r="U845" s="58"/>
      <c r="V845" s="58"/>
      <c r="W845" s="58"/>
      <c r="X845" s="341"/>
      <c r="Y845" s="528"/>
      <c r="Z845" s="529"/>
      <c r="AA845" s="529"/>
      <c r="AB845" s="529"/>
      <c r="AC845" s="529"/>
      <c r="AD845" s="530"/>
      <c r="AE845" s="21"/>
    </row>
    <row r="846" spans="2:31" ht="18" customHeight="1" x14ac:dyDescent="0.3">
      <c r="B846" s="22"/>
      <c r="C846" s="759" t="s">
        <v>151</v>
      </c>
      <c r="D846" s="760"/>
      <c r="E846" s="760"/>
      <c r="F846" s="760"/>
      <c r="G846" s="760"/>
      <c r="H846" s="760"/>
      <c r="I846" s="761"/>
      <c r="J846" s="88"/>
      <c r="K846" s="88"/>
      <c r="L846" s="88"/>
      <c r="M846" s="88"/>
      <c r="N846" s="88"/>
      <c r="O846" s="88"/>
      <c r="P846" s="88"/>
      <c r="Q846" s="88"/>
      <c r="R846" s="88"/>
      <c r="S846" s="88"/>
      <c r="T846" s="88"/>
      <c r="U846" s="88"/>
      <c r="V846" s="88"/>
      <c r="W846" s="88"/>
      <c r="X846" s="340"/>
      <c r="Y846" s="528"/>
      <c r="Z846" s="529"/>
      <c r="AA846" s="529"/>
      <c r="AB846" s="529"/>
      <c r="AC846" s="529"/>
      <c r="AD846" s="530"/>
      <c r="AE846" s="21"/>
    </row>
    <row r="847" spans="2:31" ht="18" customHeight="1" x14ac:dyDescent="0.3">
      <c r="B847" s="22"/>
      <c r="C847" s="756" t="s">
        <v>155</v>
      </c>
      <c r="D847" s="757"/>
      <c r="E847" s="757"/>
      <c r="F847" s="757"/>
      <c r="G847" s="757"/>
      <c r="H847" s="757"/>
      <c r="I847" s="758"/>
      <c r="J847" s="89">
        <f>J848*J849*J850</f>
        <v>0</v>
      </c>
      <c r="K847" s="89">
        <f t="shared" ref="K847:X847" si="216">K848*K849*K850</f>
        <v>0</v>
      </c>
      <c r="L847" s="89">
        <f t="shared" si="216"/>
        <v>0</v>
      </c>
      <c r="M847" s="89">
        <f t="shared" si="216"/>
        <v>0</v>
      </c>
      <c r="N847" s="89">
        <f t="shared" si="216"/>
        <v>0</v>
      </c>
      <c r="O847" s="89">
        <f t="shared" si="216"/>
        <v>0</v>
      </c>
      <c r="P847" s="89">
        <f t="shared" si="216"/>
        <v>0</v>
      </c>
      <c r="Q847" s="89">
        <f t="shared" si="216"/>
        <v>0</v>
      </c>
      <c r="R847" s="89">
        <f t="shared" si="216"/>
        <v>0</v>
      </c>
      <c r="S847" s="89">
        <f t="shared" si="216"/>
        <v>0</v>
      </c>
      <c r="T847" s="89">
        <f t="shared" si="216"/>
        <v>0</v>
      </c>
      <c r="U847" s="89">
        <f t="shared" si="216"/>
        <v>0</v>
      </c>
      <c r="V847" s="89">
        <f t="shared" si="216"/>
        <v>0</v>
      </c>
      <c r="W847" s="89">
        <f t="shared" si="216"/>
        <v>0</v>
      </c>
      <c r="X847" s="339">
        <f t="shared" si="216"/>
        <v>0</v>
      </c>
      <c r="Y847" s="528"/>
      <c r="Z847" s="529"/>
      <c r="AA847" s="529"/>
      <c r="AB847" s="529"/>
      <c r="AC847" s="529"/>
      <c r="AD847" s="530"/>
      <c r="AE847" s="21"/>
    </row>
    <row r="848" spans="2:31" ht="18" customHeight="1" x14ac:dyDescent="0.3">
      <c r="B848" s="22"/>
      <c r="C848" s="759" t="s">
        <v>156</v>
      </c>
      <c r="D848" s="760"/>
      <c r="E848" s="760"/>
      <c r="F848" s="760"/>
      <c r="G848" s="760"/>
      <c r="H848" s="760"/>
      <c r="I848" s="761"/>
      <c r="J848" s="44"/>
      <c r="K848" s="44"/>
      <c r="L848" s="44"/>
      <c r="M848" s="44"/>
      <c r="N848" s="44"/>
      <c r="O848" s="44"/>
      <c r="P848" s="44"/>
      <c r="Q848" s="44"/>
      <c r="R848" s="44"/>
      <c r="S848" s="44"/>
      <c r="T848" s="44"/>
      <c r="U848" s="44"/>
      <c r="V848" s="44"/>
      <c r="W848" s="44"/>
      <c r="X848" s="284"/>
      <c r="Y848" s="528"/>
      <c r="Z848" s="529"/>
      <c r="AA848" s="529"/>
      <c r="AB848" s="529"/>
      <c r="AC848" s="529"/>
      <c r="AD848" s="530"/>
      <c r="AE848" s="21"/>
    </row>
    <row r="849" spans="2:31" ht="18" customHeight="1" x14ac:dyDescent="0.3">
      <c r="B849" s="22"/>
      <c r="C849" s="759" t="s">
        <v>157</v>
      </c>
      <c r="D849" s="760"/>
      <c r="E849" s="760"/>
      <c r="F849" s="760"/>
      <c r="G849" s="760"/>
      <c r="H849" s="760"/>
      <c r="I849" s="761"/>
      <c r="J849" s="44"/>
      <c r="K849" s="44"/>
      <c r="L849" s="44"/>
      <c r="M849" s="44"/>
      <c r="N849" s="44"/>
      <c r="O849" s="44"/>
      <c r="P849" s="44"/>
      <c r="Q849" s="44"/>
      <c r="R849" s="44"/>
      <c r="S849" s="44"/>
      <c r="T849" s="44"/>
      <c r="U849" s="44"/>
      <c r="V849" s="44"/>
      <c r="W849" s="44"/>
      <c r="X849" s="284"/>
      <c r="Y849" s="528"/>
      <c r="Z849" s="529"/>
      <c r="AA849" s="529"/>
      <c r="AB849" s="529"/>
      <c r="AC849" s="529"/>
      <c r="AD849" s="530"/>
      <c r="AE849" s="21"/>
    </row>
    <row r="850" spans="2:31" ht="18" customHeight="1" x14ac:dyDescent="0.3">
      <c r="B850" s="22"/>
      <c r="C850" s="759" t="s">
        <v>151</v>
      </c>
      <c r="D850" s="760"/>
      <c r="E850" s="760"/>
      <c r="F850" s="760"/>
      <c r="G850" s="760"/>
      <c r="H850" s="760"/>
      <c r="I850" s="761"/>
      <c r="J850" s="88"/>
      <c r="K850" s="88"/>
      <c r="L850" s="88"/>
      <c r="M850" s="88"/>
      <c r="N850" s="88"/>
      <c r="O850" s="88"/>
      <c r="P850" s="88"/>
      <c r="Q850" s="88"/>
      <c r="R850" s="88"/>
      <c r="S850" s="88"/>
      <c r="T850" s="88"/>
      <c r="U850" s="88"/>
      <c r="V850" s="88"/>
      <c r="W850" s="88"/>
      <c r="X850" s="340"/>
      <c r="Y850" s="528"/>
      <c r="Z850" s="529"/>
      <c r="AA850" s="529"/>
      <c r="AB850" s="529"/>
      <c r="AC850" s="529"/>
      <c r="AD850" s="530"/>
      <c r="AE850" s="21"/>
    </row>
    <row r="851" spans="2:31" ht="18" customHeight="1" x14ac:dyDescent="0.3">
      <c r="B851" s="22"/>
      <c r="C851" s="762" t="s">
        <v>158</v>
      </c>
      <c r="D851" s="763"/>
      <c r="E851" s="763"/>
      <c r="F851" s="763"/>
      <c r="G851" s="763"/>
      <c r="H851" s="763"/>
      <c r="I851" s="764"/>
      <c r="J851" s="91">
        <f>J839+J843+J847</f>
        <v>0</v>
      </c>
      <c r="K851" s="91">
        <f t="shared" ref="K851:X851" si="217">K839+K843+K847</f>
        <v>0</v>
      </c>
      <c r="L851" s="91">
        <f t="shared" si="217"/>
        <v>0</v>
      </c>
      <c r="M851" s="342">
        <f t="shared" si="217"/>
        <v>0</v>
      </c>
      <c r="N851" s="342">
        <f t="shared" si="217"/>
        <v>0</v>
      </c>
      <c r="O851" s="342">
        <f t="shared" si="217"/>
        <v>0</v>
      </c>
      <c r="P851" s="342">
        <f t="shared" si="217"/>
        <v>0</v>
      </c>
      <c r="Q851" s="342">
        <f t="shared" si="217"/>
        <v>0</v>
      </c>
      <c r="R851" s="342">
        <f t="shared" si="217"/>
        <v>0</v>
      </c>
      <c r="S851" s="342">
        <f t="shared" si="217"/>
        <v>0</v>
      </c>
      <c r="T851" s="342">
        <f t="shared" si="217"/>
        <v>0</v>
      </c>
      <c r="U851" s="342">
        <f t="shared" si="217"/>
        <v>0</v>
      </c>
      <c r="V851" s="342">
        <f t="shared" si="217"/>
        <v>0</v>
      </c>
      <c r="W851" s="342">
        <f t="shared" si="217"/>
        <v>0</v>
      </c>
      <c r="X851" s="342">
        <f t="shared" si="217"/>
        <v>0</v>
      </c>
      <c r="Y851" s="531"/>
      <c r="Z851" s="532"/>
      <c r="AA851" s="532"/>
      <c r="AB851" s="532"/>
      <c r="AC851" s="532"/>
      <c r="AD851" s="533"/>
      <c r="AE851" s="21"/>
    </row>
    <row r="852" spans="2:31" ht="18" customHeight="1" x14ac:dyDescent="0.3">
      <c r="B852" s="22"/>
      <c r="AE852" s="21"/>
    </row>
    <row r="853" spans="2:31" ht="18" customHeight="1" x14ac:dyDescent="0.3">
      <c r="B853" s="22"/>
      <c r="C853" s="744" t="s">
        <v>159</v>
      </c>
      <c r="D853" s="745"/>
      <c r="E853" s="745"/>
      <c r="F853" s="745"/>
      <c r="G853" s="745"/>
      <c r="H853" s="745"/>
      <c r="I853" s="745"/>
      <c r="J853" s="745"/>
      <c r="K853" s="745"/>
      <c r="L853" s="745"/>
      <c r="M853" s="745"/>
      <c r="N853" s="745"/>
      <c r="O853" s="745"/>
      <c r="P853" s="745"/>
      <c r="Q853" s="745"/>
      <c r="R853" s="745"/>
      <c r="S853" s="745"/>
      <c r="T853" s="745"/>
      <c r="U853" s="745"/>
      <c r="V853" s="745"/>
      <c r="W853" s="745"/>
      <c r="X853" s="746"/>
      <c r="Y853" s="744" t="s">
        <v>47</v>
      </c>
      <c r="Z853" s="745"/>
      <c r="AA853" s="745"/>
      <c r="AB853" s="745"/>
      <c r="AC853" s="745"/>
      <c r="AD853" s="746"/>
      <c r="AE853" s="21"/>
    </row>
    <row r="854" spans="2:31" ht="18" customHeight="1" x14ac:dyDescent="0.3">
      <c r="B854" s="22"/>
      <c r="C854" s="711" t="s">
        <v>146</v>
      </c>
      <c r="D854" s="712"/>
      <c r="E854" s="712"/>
      <c r="F854" s="712"/>
      <c r="G854" s="712"/>
      <c r="H854" s="712"/>
      <c r="I854" s="713"/>
      <c r="J854" s="717">
        <f>M854-1</f>
        <v>2023</v>
      </c>
      <c r="K854" s="718"/>
      <c r="L854" s="718"/>
      <c r="M854" s="717">
        <f>P854-1</f>
        <v>2024</v>
      </c>
      <c r="N854" s="718"/>
      <c r="O854" s="718"/>
      <c r="P854" s="717">
        <f>YEAR(D15)</f>
        <v>2025</v>
      </c>
      <c r="Q854" s="718"/>
      <c r="R854" s="718"/>
      <c r="S854" s="717">
        <f>P854+1</f>
        <v>2026</v>
      </c>
      <c r="T854" s="718"/>
      <c r="U854" s="718"/>
      <c r="V854" s="717">
        <f>S854+1</f>
        <v>2027</v>
      </c>
      <c r="W854" s="718"/>
      <c r="X854" s="718"/>
      <c r="Y854" s="525"/>
      <c r="Z854" s="526"/>
      <c r="AA854" s="526"/>
      <c r="AB854" s="526"/>
      <c r="AC854" s="526"/>
      <c r="AD854" s="527"/>
      <c r="AE854" s="21"/>
    </row>
    <row r="855" spans="2:31" ht="18" customHeight="1" x14ac:dyDescent="0.3">
      <c r="B855" s="22"/>
      <c r="C855" s="714"/>
      <c r="D855" s="715"/>
      <c r="E855" s="715"/>
      <c r="F855" s="715"/>
      <c r="G855" s="715"/>
      <c r="H855" s="715"/>
      <c r="I855" s="716"/>
      <c r="J855" s="293" t="s">
        <v>287</v>
      </c>
      <c r="K855" s="293" t="s">
        <v>288</v>
      </c>
      <c r="L855" s="293" t="s">
        <v>289</v>
      </c>
      <c r="M855" s="293" t="s">
        <v>287</v>
      </c>
      <c r="N855" s="293" t="s">
        <v>288</v>
      </c>
      <c r="O855" s="293" t="s">
        <v>289</v>
      </c>
      <c r="P855" s="293" t="s">
        <v>287</v>
      </c>
      <c r="Q855" s="293" t="s">
        <v>288</v>
      </c>
      <c r="R855" s="293" t="s">
        <v>289</v>
      </c>
      <c r="S855" s="293" t="s">
        <v>287</v>
      </c>
      <c r="T855" s="293" t="s">
        <v>288</v>
      </c>
      <c r="U855" s="293" t="s">
        <v>289</v>
      </c>
      <c r="V855" s="293" t="s">
        <v>287</v>
      </c>
      <c r="W855" s="293" t="s">
        <v>288</v>
      </c>
      <c r="X855" s="294" t="s">
        <v>289</v>
      </c>
      <c r="Y855" s="528"/>
      <c r="Z855" s="529"/>
      <c r="AA855" s="529"/>
      <c r="AB855" s="529"/>
      <c r="AC855" s="529"/>
      <c r="AD855" s="530"/>
      <c r="AE855" s="21"/>
    </row>
    <row r="856" spans="2:31" ht="18" customHeight="1" x14ac:dyDescent="0.3">
      <c r="B856" s="22"/>
      <c r="C856" s="759" t="s">
        <v>160</v>
      </c>
      <c r="D856" s="760"/>
      <c r="E856" s="760"/>
      <c r="F856" s="760"/>
      <c r="G856" s="760"/>
      <c r="H856" s="760"/>
      <c r="I856" s="761"/>
      <c r="J856" s="44"/>
      <c r="K856" s="44"/>
      <c r="L856" s="44"/>
      <c r="M856" s="44"/>
      <c r="N856" s="44"/>
      <c r="O856" s="44"/>
      <c r="P856" s="44"/>
      <c r="Q856" s="44"/>
      <c r="R856" s="44"/>
      <c r="S856" s="44"/>
      <c r="T856" s="44"/>
      <c r="U856" s="44"/>
      <c r="V856" s="44"/>
      <c r="W856" s="44"/>
      <c r="X856" s="284"/>
      <c r="Y856" s="528"/>
      <c r="Z856" s="529"/>
      <c r="AA856" s="529"/>
      <c r="AB856" s="529"/>
      <c r="AC856" s="529"/>
      <c r="AD856" s="530"/>
      <c r="AE856" s="21"/>
    </row>
    <row r="857" spans="2:31" ht="18" customHeight="1" x14ac:dyDescent="0.3">
      <c r="B857" s="22"/>
      <c r="C857" s="759" t="s">
        <v>161</v>
      </c>
      <c r="D857" s="760"/>
      <c r="E857" s="760"/>
      <c r="F857" s="760"/>
      <c r="G857" s="760"/>
      <c r="H857" s="760"/>
      <c r="I857" s="761"/>
      <c r="J857" s="44"/>
      <c r="K857" s="44"/>
      <c r="L857" s="44"/>
      <c r="M857" s="44"/>
      <c r="N857" s="44"/>
      <c r="O857" s="44"/>
      <c r="P857" s="44"/>
      <c r="Q857" s="44"/>
      <c r="R857" s="44"/>
      <c r="S857" s="44"/>
      <c r="T857" s="44"/>
      <c r="U857" s="44"/>
      <c r="V857" s="44"/>
      <c r="W857" s="44"/>
      <c r="X857" s="284"/>
      <c r="Y857" s="528"/>
      <c r="Z857" s="529"/>
      <c r="AA857" s="529"/>
      <c r="AB857" s="529"/>
      <c r="AC857" s="529"/>
      <c r="AD857" s="530"/>
      <c r="AE857" s="21"/>
    </row>
    <row r="858" spans="2:31" ht="18" customHeight="1" x14ac:dyDescent="0.3">
      <c r="B858" s="22"/>
      <c r="C858" s="765" t="s">
        <v>162</v>
      </c>
      <c r="D858" s="766"/>
      <c r="E858" s="766"/>
      <c r="F858" s="766"/>
      <c r="G858" s="766"/>
      <c r="H858" s="766"/>
      <c r="I858" s="767"/>
      <c r="J858" s="41"/>
      <c r="K858" s="41"/>
      <c r="L858" s="41"/>
      <c r="M858" s="41"/>
      <c r="N858" s="41"/>
      <c r="O858" s="41"/>
      <c r="P858" s="41"/>
      <c r="Q858" s="41"/>
      <c r="R858" s="41"/>
      <c r="S858" s="41"/>
      <c r="T858" s="41"/>
      <c r="U858" s="41"/>
      <c r="V858" s="41"/>
      <c r="W858" s="41"/>
      <c r="X858" s="286"/>
      <c r="Y858" s="531"/>
      <c r="Z858" s="532"/>
      <c r="AA858" s="532"/>
      <c r="AB858" s="532"/>
      <c r="AC858" s="532"/>
      <c r="AD858" s="533"/>
      <c r="AE858" s="21"/>
    </row>
    <row r="859" spans="2:31" ht="18" customHeight="1" x14ac:dyDescent="0.3">
      <c r="B859" s="22"/>
      <c r="AE859" s="21"/>
    </row>
    <row r="860" spans="2:31" ht="18" customHeight="1" x14ac:dyDescent="0.3">
      <c r="B860" s="22"/>
      <c r="C860" s="744" t="s">
        <v>163</v>
      </c>
      <c r="D860" s="745"/>
      <c r="E860" s="745"/>
      <c r="F860" s="745"/>
      <c r="G860" s="745"/>
      <c r="H860" s="745"/>
      <c r="I860" s="745"/>
      <c r="J860" s="745"/>
      <c r="K860" s="745"/>
      <c r="L860" s="745"/>
      <c r="M860" s="745"/>
      <c r="N860" s="745"/>
      <c r="O860" s="745"/>
      <c r="P860" s="745"/>
      <c r="Q860" s="745"/>
      <c r="R860" s="745"/>
      <c r="S860" s="745"/>
      <c r="T860" s="745"/>
      <c r="U860" s="745"/>
      <c r="V860" s="745"/>
      <c r="W860" s="745"/>
      <c r="X860" s="746"/>
      <c r="Y860" s="744" t="s">
        <v>47</v>
      </c>
      <c r="Z860" s="745"/>
      <c r="AA860" s="745"/>
      <c r="AB860" s="745"/>
      <c r="AC860" s="745"/>
      <c r="AD860" s="746"/>
      <c r="AE860" s="21"/>
    </row>
    <row r="861" spans="2:31" ht="18" customHeight="1" x14ac:dyDescent="0.3">
      <c r="B861" s="22"/>
      <c r="C861" s="711" t="s">
        <v>146</v>
      </c>
      <c r="D861" s="712"/>
      <c r="E861" s="712"/>
      <c r="F861" s="712"/>
      <c r="G861" s="712"/>
      <c r="H861" s="712"/>
      <c r="I861" s="713"/>
      <c r="J861" s="717">
        <f>M861-1</f>
        <v>2023</v>
      </c>
      <c r="K861" s="718"/>
      <c r="L861" s="718"/>
      <c r="M861" s="717">
        <f>P861-1</f>
        <v>2024</v>
      </c>
      <c r="N861" s="718"/>
      <c r="O861" s="718"/>
      <c r="P861" s="717">
        <f>YEAR(D15)</f>
        <v>2025</v>
      </c>
      <c r="Q861" s="718"/>
      <c r="R861" s="718"/>
      <c r="S861" s="717">
        <f>P861+1</f>
        <v>2026</v>
      </c>
      <c r="T861" s="718"/>
      <c r="U861" s="718"/>
      <c r="V861" s="717">
        <f>S861+1</f>
        <v>2027</v>
      </c>
      <c r="W861" s="718"/>
      <c r="X861" s="718"/>
      <c r="Y861" s="525"/>
      <c r="Z861" s="526"/>
      <c r="AA861" s="526"/>
      <c r="AB861" s="526"/>
      <c r="AC861" s="526"/>
      <c r="AD861" s="527"/>
      <c r="AE861" s="21"/>
    </row>
    <row r="862" spans="2:31" ht="18" customHeight="1" x14ac:dyDescent="0.3">
      <c r="B862" s="22"/>
      <c r="C862" s="714"/>
      <c r="D862" s="715"/>
      <c r="E862" s="715"/>
      <c r="F862" s="715"/>
      <c r="G862" s="715"/>
      <c r="H862" s="715"/>
      <c r="I862" s="716"/>
      <c r="J862" s="293" t="s">
        <v>287</v>
      </c>
      <c r="K862" s="293" t="s">
        <v>288</v>
      </c>
      <c r="L862" s="293" t="s">
        <v>289</v>
      </c>
      <c r="M862" s="293" t="s">
        <v>287</v>
      </c>
      <c r="N862" s="293" t="s">
        <v>288</v>
      </c>
      <c r="O862" s="293" t="s">
        <v>289</v>
      </c>
      <c r="P862" s="293" t="s">
        <v>287</v>
      </c>
      <c r="Q862" s="293" t="s">
        <v>288</v>
      </c>
      <c r="R862" s="293" t="s">
        <v>289</v>
      </c>
      <c r="S862" s="293" t="s">
        <v>287</v>
      </c>
      <c r="T862" s="293" t="s">
        <v>288</v>
      </c>
      <c r="U862" s="293" t="s">
        <v>289</v>
      </c>
      <c r="V862" s="293" t="s">
        <v>287</v>
      </c>
      <c r="W862" s="293" t="s">
        <v>288</v>
      </c>
      <c r="X862" s="294" t="s">
        <v>289</v>
      </c>
      <c r="Y862" s="528"/>
      <c r="Z862" s="529"/>
      <c r="AA862" s="529"/>
      <c r="AB862" s="529"/>
      <c r="AC862" s="529"/>
      <c r="AD862" s="530"/>
      <c r="AE862" s="21"/>
    </row>
    <row r="863" spans="2:31" ht="18" customHeight="1" x14ac:dyDescent="0.3">
      <c r="B863" s="22"/>
      <c r="C863" s="759" t="s">
        <v>164</v>
      </c>
      <c r="D863" s="760"/>
      <c r="E863" s="760"/>
      <c r="F863" s="760"/>
      <c r="G863" s="760"/>
      <c r="H863" s="760"/>
      <c r="I863" s="761"/>
      <c r="J863" s="44"/>
      <c r="K863" s="44"/>
      <c r="L863" s="44"/>
      <c r="M863" s="44"/>
      <c r="N863" s="44"/>
      <c r="O863" s="44"/>
      <c r="P863" s="44"/>
      <c r="Q863" s="44"/>
      <c r="R863" s="44"/>
      <c r="S863" s="44"/>
      <c r="T863" s="44"/>
      <c r="U863" s="44"/>
      <c r="V863" s="44"/>
      <c r="W863" s="44"/>
      <c r="X863" s="284"/>
      <c r="Y863" s="528"/>
      <c r="Z863" s="529"/>
      <c r="AA863" s="529"/>
      <c r="AB863" s="529"/>
      <c r="AC863" s="529"/>
      <c r="AD863" s="530"/>
      <c r="AE863" s="21"/>
    </row>
    <row r="864" spans="2:31" ht="18" customHeight="1" x14ac:dyDescent="0.3">
      <c r="B864" s="22"/>
      <c r="C864" s="759" t="s">
        <v>165</v>
      </c>
      <c r="D864" s="760"/>
      <c r="E864" s="760"/>
      <c r="F864" s="760"/>
      <c r="G864" s="760"/>
      <c r="H864" s="760"/>
      <c r="I864" s="761"/>
      <c r="J864" s="44"/>
      <c r="K864" s="44"/>
      <c r="L864" s="44"/>
      <c r="M864" s="44"/>
      <c r="N864" s="44"/>
      <c r="O864" s="44"/>
      <c r="P864" s="44"/>
      <c r="Q864" s="44"/>
      <c r="R864" s="44"/>
      <c r="S864" s="44"/>
      <c r="T864" s="44"/>
      <c r="U864" s="44"/>
      <c r="V864" s="44"/>
      <c r="W864" s="44"/>
      <c r="X864" s="284"/>
      <c r="Y864" s="528"/>
      <c r="Z864" s="529"/>
      <c r="AA864" s="529"/>
      <c r="AB864" s="529"/>
      <c r="AC864" s="529"/>
      <c r="AD864" s="530"/>
      <c r="AE864" s="21"/>
    </row>
    <row r="865" spans="2:31" ht="18" customHeight="1" x14ac:dyDescent="0.3">
      <c r="B865" s="22"/>
      <c r="C865" s="765" t="s">
        <v>166</v>
      </c>
      <c r="D865" s="766"/>
      <c r="E865" s="766"/>
      <c r="F865" s="766"/>
      <c r="G865" s="766"/>
      <c r="H865" s="766"/>
      <c r="I865" s="767"/>
      <c r="J865" s="41"/>
      <c r="K865" s="41"/>
      <c r="L865" s="41"/>
      <c r="M865" s="41"/>
      <c r="N865" s="41"/>
      <c r="O865" s="41"/>
      <c r="P865" s="41"/>
      <c r="Q865" s="41"/>
      <c r="R865" s="41"/>
      <c r="S865" s="41"/>
      <c r="T865" s="41"/>
      <c r="U865" s="41"/>
      <c r="V865" s="41"/>
      <c r="W865" s="41"/>
      <c r="X865" s="286"/>
      <c r="Y865" s="531"/>
      <c r="Z865" s="532"/>
      <c r="AA865" s="532"/>
      <c r="AB865" s="532"/>
      <c r="AC865" s="532"/>
      <c r="AD865" s="533"/>
      <c r="AE865" s="21"/>
    </row>
    <row r="866" spans="2:31" x14ac:dyDescent="0.3">
      <c r="B866" s="22"/>
      <c r="C866" s="56"/>
      <c r="D866" s="56"/>
      <c r="E866" s="56"/>
      <c r="F866" s="56"/>
      <c r="G866" s="56"/>
      <c r="H866" s="56"/>
      <c r="I866" s="56"/>
      <c r="J866" s="43"/>
      <c r="K866" s="43"/>
      <c r="L866" s="43"/>
      <c r="M866" s="43"/>
      <c r="N866" s="43"/>
      <c r="O866" s="43"/>
      <c r="P866" s="43"/>
      <c r="Q866" s="43"/>
      <c r="R866" s="43"/>
      <c r="S866" s="43"/>
      <c r="T866" s="43"/>
      <c r="U866" s="43"/>
      <c r="V866" s="43"/>
      <c r="W866" s="43"/>
      <c r="X866" s="43"/>
      <c r="Y866" s="1"/>
      <c r="Z866" s="1"/>
      <c r="AA866" s="1"/>
      <c r="AB866" s="1"/>
      <c r="AC866" s="1"/>
      <c r="AD866" s="1"/>
      <c r="AE866" s="21"/>
    </row>
    <row r="867" spans="2:31" collapsed="1" x14ac:dyDescent="0.3">
      <c r="B867" s="22"/>
      <c r="C867" s="520" t="s">
        <v>17</v>
      </c>
      <c r="D867" s="520"/>
      <c r="E867" s="520"/>
      <c r="F867" s="520"/>
      <c r="G867" s="520"/>
      <c r="H867" s="520"/>
      <c r="I867" s="520"/>
      <c r="J867" s="520"/>
      <c r="K867" s="520"/>
      <c r="L867" s="520"/>
      <c r="M867" s="520"/>
      <c r="N867" s="520"/>
      <c r="O867" s="520"/>
      <c r="P867" s="520"/>
      <c r="Q867" s="520"/>
      <c r="R867" s="520"/>
      <c r="S867" s="520"/>
      <c r="T867" s="520"/>
      <c r="U867" s="520"/>
      <c r="V867" s="520"/>
      <c r="W867" s="520"/>
      <c r="X867" s="520"/>
      <c r="Y867" s="520"/>
      <c r="Z867" s="520"/>
      <c r="AA867" s="520"/>
      <c r="AB867" s="520"/>
      <c r="AC867" s="520"/>
      <c r="AD867" s="520"/>
      <c r="AE867" s="21"/>
    </row>
    <row r="868" spans="2:31" ht="14.4" customHeight="1" x14ac:dyDescent="0.3">
      <c r="B868" s="22"/>
      <c r="C868" s="520"/>
      <c r="D868" s="520"/>
      <c r="E868" s="520"/>
      <c r="F868" s="520"/>
      <c r="G868" s="520"/>
      <c r="H868" s="520"/>
      <c r="I868" s="520"/>
      <c r="J868" s="520"/>
      <c r="K868" s="520"/>
      <c r="L868" s="520"/>
      <c r="M868" s="520"/>
      <c r="N868" s="520"/>
      <c r="O868" s="520"/>
      <c r="P868" s="520"/>
      <c r="Q868" s="520"/>
      <c r="R868" s="520"/>
      <c r="S868" s="520"/>
      <c r="T868" s="520"/>
      <c r="U868" s="520"/>
      <c r="V868" s="520"/>
      <c r="W868" s="520"/>
      <c r="X868" s="520"/>
      <c r="Y868" s="520"/>
      <c r="Z868" s="520"/>
      <c r="AA868" s="520"/>
      <c r="AB868" s="520"/>
      <c r="AC868" s="520"/>
      <c r="AD868" s="520"/>
      <c r="AE868" s="21"/>
    </row>
    <row r="869" spans="2:31" x14ac:dyDescent="0.3">
      <c r="B869" s="22"/>
      <c r="C869" s="520"/>
      <c r="D869" s="520"/>
      <c r="E869" s="520"/>
      <c r="F869" s="520"/>
      <c r="G869" s="520"/>
      <c r="H869" s="520"/>
      <c r="I869" s="520"/>
      <c r="J869" s="520"/>
      <c r="K869" s="520"/>
      <c r="L869" s="520"/>
      <c r="M869" s="520"/>
      <c r="N869" s="520"/>
      <c r="O869" s="520"/>
      <c r="P869" s="520"/>
      <c r="Q869" s="520"/>
      <c r="R869" s="520"/>
      <c r="S869" s="520"/>
      <c r="T869" s="520"/>
      <c r="U869" s="520"/>
      <c r="V869" s="520"/>
      <c r="W869" s="520"/>
      <c r="X869" s="520"/>
      <c r="Y869" s="520"/>
      <c r="Z869" s="520"/>
      <c r="AA869" s="520"/>
      <c r="AB869" s="520"/>
      <c r="AC869" s="520"/>
      <c r="AD869" s="520"/>
      <c r="AE869" s="21"/>
    </row>
    <row r="870" spans="2:31" x14ac:dyDescent="0.3">
      <c r="B870" s="26"/>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c r="AA870" s="27"/>
      <c r="AB870" s="27"/>
      <c r="AC870" s="27"/>
      <c r="AD870" s="27"/>
      <c r="AE870" s="28"/>
    </row>
  </sheetData>
  <mergeCells count="1150">
    <mergeCell ref="C867:AD869"/>
    <mergeCell ref="F785:H785"/>
    <mergeCell ref="I785:K785"/>
    <mergeCell ref="L785:N785"/>
    <mergeCell ref="O785:Q785"/>
    <mergeCell ref="R785:T785"/>
    <mergeCell ref="U785:AD786"/>
    <mergeCell ref="D46:I46"/>
    <mergeCell ref="D57:I57"/>
    <mergeCell ref="Y34:AD34"/>
    <mergeCell ref="Y36:AD57"/>
    <mergeCell ref="D40:I40"/>
    <mergeCell ref="D41:I41"/>
    <mergeCell ref="D42:I42"/>
    <mergeCell ref="D43:I43"/>
    <mergeCell ref="D44:I44"/>
    <mergeCell ref="D45:I45"/>
    <mergeCell ref="D36:I36"/>
    <mergeCell ref="D37:I37"/>
    <mergeCell ref="D38:I38"/>
    <mergeCell ref="D39:I39"/>
    <mergeCell ref="D51:I51"/>
    <mergeCell ref="D52:I52"/>
    <mergeCell ref="D53:I53"/>
    <mergeCell ref="D54:I54"/>
    <mergeCell ref="D55:I55"/>
    <mergeCell ref="D56:I56"/>
    <mergeCell ref="C858:I858"/>
    <mergeCell ref="C860:X860"/>
    <mergeCell ref="Y860:AD860"/>
    <mergeCell ref="C846:I846"/>
    <mergeCell ref="C857:I857"/>
    <mergeCell ref="C12:AD13"/>
    <mergeCell ref="C15:C16"/>
    <mergeCell ref="D15:D16"/>
    <mergeCell ref="C847:I847"/>
    <mergeCell ref="C848:I848"/>
    <mergeCell ref="C849:I849"/>
    <mergeCell ref="C850:I850"/>
    <mergeCell ref="C851:I851"/>
    <mergeCell ref="C815:X815"/>
    <mergeCell ref="Y815:AD815"/>
    <mergeCell ref="C818:I818"/>
    <mergeCell ref="C819:I819"/>
    <mergeCell ref="C856:I856"/>
    <mergeCell ref="C18:AD18"/>
    <mergeCell ref="C19:E20"/>
    <mergeCell ref="F19:H19"/>
    <mergeCell ref="I19:K19"/>
    <mergeCell ref="L19:N19"/>
    <mergeCell ref="O19:Q19"/>
    <mergeCell ref="R19:T19"/>
    <mergeCell ref="U19:AD20"/>
    <mergeCell ref="U21:AD24"/>
    <mergeCell ref="U29:AD32"/>
    <mergeCell ref="C784:AD784"/>
    <mergeCell ref="C785:E786"/>
    <mergeCell ref="C842:I842"/>
    <mergeCell ref="C820:I820"/>
    <mergeCell ref="C821:I821"/>
    <mergeCell ref="C833:I833"/>
    <mergeCell ref="C843:I843"/>
    <mergeCell ref="C844:I844"/>
    <mergeCell ref="C845:I845"/>
    <mergeCell ref="C3:E10"/>
    <mergeCell ref="C863:I863"/>
    <mergeCell ref="C864:I864"/>
    <mergeCell ref="C865:I865"/>
    <mergeCell ref="C21:E21"/>
    <mergeCell ref="C22:E22"/>
    <mergeCell ref="C23:E23"/>
    <mergeCell ref="C24:E24"/>
    <mergeCell ref="C853:X853"/>
    <mergeCell ref="Y853:AD853"/>
    <mergeCell ref="C822:I822"/>
    <mergeCell ref="C834:I834"/>
    <mergeCell ref="C823:I823"/>
    <mergeCell ref="C824:I824"/>
    <mergeCell ref="C825:I825"/>
    <mergeCell ref="C826:I826"/>
    <mergeCell ref="C827:I827"/>
    <mergeCell ref="C828:I828"/>
    <mergeCell ref="C829:I829"/>
    <mergeCell ref="AC3:AD3"/>
    <mergeCell ref="AC4:AD4"/>
    <mergeCell ref="AC5:AD5"/>
    <mergeCell ref="AC6:AD6"/>
    <mergeCell ref="AC7:AD7"/>
    <mergeCell ref="AC8:AD8"/>
    <mergeCell ref="AC9:AD9"/>
    <mergeCell ref="AC10:AD10"/>
    <mergeCell ref="F3:AB10"/>
    <mergeCell ref="D50:I50"/>
    <mergeCell ref="C830:I830"/>
    <mergeCell ref="C831:I831"/>
    <mergeCell ref="C832:I832"/>
    <mergeCell ref="Y792:AD792"/>
    <mergeCell ref="C795:I795"/>
    <mergeCell ref="C796:I796"/>
    <mergeCell ref="C797:I797"/>
    <mergeCell ref="C798:I798"/>
    <mergeCell ref="C799:I799"/>
    <mergeCell ref="C800:I800"/>
    <mergeCell ref="C801:I801"/>
    <mergeCell ref="C802:I802"/>
    <mergeCell ref="C803:I803"/>
    <mergeCell ref="C792:X792"/>
    <mergeCell ref="Y805:AD805"/>
    <mergeCell ref="C790:E790"/>
    <mergeCell ref="C836:X836"/>
    <mergeCell ref="Y836:AD836"/>
    <mergeCell ref="D99:I99"/>
    <mergeCell ref="D100:I100"/>
    <mergeCell ref="D102:I102"/>
    <mergeCell ref="P135:R135"/>
    <mergeCell ref="D130:I130"/>
    <mergeCell ref="D131:I131"/>
    <mergeCell ref="D132:I132"/>
    <mergeCell ref="D134:E135"/>
    <mergeCell ref="F134:H135"/>
    <mergeCell ref="S135:U135"/>
    <mergeCell ref="V135:X135"/>
    <mergeCell ref="J184:X184"/>
    <mergeCell ref="Y184:AD184"/>
    <mergeCell ref="C109:C132"/>
    <mergeCell ref="D109:E110"/>
    <mergeCell ref="F109:H110"/>
    <mergeCell ref="J109:X109"/>
    <mergeCell ref="C839:I839"/>
    <mergeCell ref="C840:I840"/>
    <mergeCell ref="C841:I841"/>
    <mergeCell ref="C808:I808"/>
    <mergeCell ref="C809:I809"/>
    <mergeCell ref="C810:I810"/>
    <mergeCell ref="C811:I811"/>
    <mergeCell ref="C812:I812"/>
    <mergeCell ref="C813:I813"/>
    <mergeCell ref="C805:X805"/>
    <mergeCell ref="C787:E787"/>
    <mergeCell ref="C788:E788"/>
    <mergeCell ref="C789:E789"/>
    <mergeCell ref="Y59:AD59"/>
    <mergeCell ref="D61:I61"/>
    <mergeCell ref="D62:I62"/>
    <mergeCell ref="D63:I63"/>
    <mergeCell ref="D64:I64"/>
    <mergeCell ref="D65:I65"/>
    <mergeCell ref="J59:X59"/>
    <mergeCell ref="D59:E60"/>
    <mergeCell ref="F59:H60"/>
    <mergeCell ref="J60:L60"/>
    <mergeCell ref="M60:O60"/>
    <mergeCell ref="P60:R60"/>
    <mergeCell ref="S60:U60"/>
    <mergeCell ref="V60:X60"/>
    <mergeCell ref="D124:I124"/>
    <mergeCell ref="D125:I125"/>
    <mergeCell ref="D126:I126"/>
    <mergeCell ref="D106:I106"/>
    <mergeCell ref="D107:I107"/>
    <mergeCell ref="D89:I89"/>
    <mergeCell ref="D92:I92"/>
    <mergeCell ref="D93:I93"/>
    <mergeCell ref="D88:I88"/>
    <mergeCell ref="D90:I90"/>
    <mergeCell ref="D91:I91"/>
    <mergeCell ref="D74:I74"/>
    <mergeCell ref="D75:I75"/>
    <mergeCell ref="D76:I76"/>
    <mergeCell ref="D77:I77"/>
    <mergeCell ref="D78:I78"/>
    <mergeCell ref="D79:I79"/>
    <mergeCell ref="D66:I66"/>
    <mergeCell ref="D67:I67"/>
    <mergeCell ref="D68:I68"/>
    <mergeCell ref="D69:I69"/>
    <mergeCell ref="D70:I70"/>
    <mergeCell ref="D71:I71"/>
    <mergeCell ref="D72:I72"/>
    <mergeCell ref="D73:I73"/>
    <mergeCell ref="Y109:AD109"/>
    <mergeCell ref="J110:L110"/>
    <mergeCell ref="M110:O110"/>
    <mergeCell ref="P110:R110"/>
    <mergeCell ref="S110:U110"/>
    <mergeCell ref="V110:X110"/>
    <mergeCell ref="Y111:AD132"/>
    <mergeCell ref="D114:I114"/>
    <mergeCell ref="D115:I115"/>
    <mergeCell ref="D128:I128"/>
    <mergeCell ref="D129:I129"/>
    <mergeCell ref="D116:I116"/>
    <mergeCell ref="D117:I117"/>
    <mergeCell ref="D118:I118"/>
    <mergeCell ref="D119:I119"/>
    <mergeCell ref="D120:I120"/>
    <mergeCell ref="D121:I121"/>
    <mergeCell ref="D122:I122"/>
    <mergeCell ref="D123:I123"/>
    <mergeCell ref="D127:I127"/>
    <mergeCell ref="D111:I111"/>
    <mergeCell ref="D112:I112"/>
    <mergeCell ref="D113:I113"/>
    <mergeCell ref="J134:X134"/>
    <mergeCell ref="Y134:AD134"/>
    <mergeCell ref="J135:L135"/>
    <mergeCell ref="J185:L185"/>
    <mergeCell ref="M185:O185"/>
    <mergeCell ref="P185:R185"/>
    <mergeCell ref="S185:U185"/>
    <mergeCell ref="V185:X185"/>
    <mergeCell ref="Y186:AD207"/>
    <mergeCell ref="D161:I161"/>
    <mergeCell ref="D162:I162"/>
    <mergeCell ref="D163:I163"/>
    <mergeCell ref="D164:I164"/>
    <mergeCell ref="D165:I165"/>
    <mergeCell ref="D153:I153"/>
    <mergeCell ref="D154:I154"/>
    <mergeCell ref="D155:I155"/>
    <mergeCell ref="D166:I166"/>
    <mergeCell ref="D167:I167"/>
    <mergeCell ref="D168:I168"/>
    <mergeCell ref="D169:I169"/>
    <mergeCell ref="D197:I197"/>
    <mergeCell ref="D198:I198"/>
    <mergeCell ref="D186:I186"/>
    <mergeCell ref="Y136:AD157"/>
    <mergeCell ref="D142:I142"/>
    <mergeCell ref="D143:I143"/>
    <mergeCell ref="D156:I156"/>
    <mergeCell ref="D157:I157"/>
    <mergeCell ref="D144:I144"/>
    <mergeCell ref="D145:I145"/>
    <mergeCell ref="D146:I146"/>
    <mergeCell ref="D137:I137"/>
    <mergeCell ref="D138:I138"/>
    <mergeCell ref="C184:C207"/>
    <mergeCell ref="D184:E185"/>
    <mergeCell ref="F184:H185"/>
    <mergeCell ref="D192:I192"/>
    <mergeCell ref="D193:I193"/>
    <mergeCell ref="D199:I199"/>
    <mergeCell ref="D200:I200"/>
    <mergeCell ref="D201:I201"/>
    <mergeCell ref="D189:I189"/>
    <mergeCell ref="D190:I190"/>
    <mergeCell ref="D191:I191"/>
    <mergeCell ref="D202:I202"/>
    <mergeCell ref="D203:I203"/>
    <mergeCell ref="D206:I206"/>
    <mergeCell ref="D207:I207"/>
    <mergeCell ref="D194:I194"/>
    <mergeCell ref="D195:I195"/>
    <mergeCell ref="D187:I187"/>
    <mergeCell ref="D188:I188"/>
    <mergeCell ref="C134:C157"/>
    <mergeCell ref="C159:C182"/>
    <mergeCell ref="D159:E160"/>
    <mergeCell ref="F159:H160"/>
    <mergeCell ref="D205:I205"/>
    <mergeCell ref="C234:C257"/>
    <mergeCell ref="D236:I236"/>
    <mergeCell ref="D232:I232"/>
    <mergeCell ref="D216:I216"/>
    <mergeCell ref="D217:I217"/>
    <mergeCell ref="D218:I218"/>
    <mergeCell ref="D219:I219"/>
    <mergeCell ref="D225:I225"/>
    <mergeCell ref="D226:I226"/>
    <mergeCell ref="D227:I227"/>
    <mergeCell ref="D228:I228"/>
    <mergeCell ref="D214:I214"/>
    <mergeCell ref="D215:I215"/>
    <mergeCell ref="D220:I220"/>
    <mergeCell ref="D221:I221"/>
    <mergeCell ref="D222:I222"/>
    <mergeCell ref="D223:I223"/>
    <mergeCell ref="D224:I224"/>
    <mergeCell ref="D229:I229"/>
    <mergeCell ref="D230:I230"/>
    <mergeCell ref="D231:I231"/>
    <mergeCell ref="D237:I237"/>
    <mergeCell ref="D234:E235"/>
    <mergeCell ref="F234:H235"/>
    <mergeCell ref="C209:C232"/>
    <mergeCell ref="D209:E210"/>
    <mergeCell ref="F209:H210"/>
    <mergeCell ref="D254:I254"/>
    <mergeCell ref="D255:I255"/>
    <mergeCell ref="D256:I256"/>
    <mergeCell ref="D257:I257"/>
    <mergeCell ref="D249:I249"/>
    <mergeCell ref="D250:I250"/>
    <mergeCell ref="D261:I261"/>
    <mergeCell ref="D262:I262"/>
    <mergeCell ref="D263:I263"/>
    <mergeCell ref="D264:I264"/>
    <mergeCell ref="D240:I240"/>
    <mergeCell ref="D241:I241"/>
    <mergeCell ref="D242:I242"/>
    <mergeCell ref="D243:I243"/>
    <mergeCell ref="D244:I244"/>
    <mergeCell ref="D245:I245"/>
    <mergeCell ref="D246:I246"/>
    <mergeCell ref="D247:I247"/>
    <mergeCell ref="D248:I248"/>
    <mergeCell ref="D251:I251"/>
    <mergeCell ref="D306:I306"/>
    <mergeCell ref="D307:I307"/>
    <mergeCell ref="D315:I315"/>
    <mergeCell ref="D316:I316"/>
    <mergeCell ref="D317:I317"/>
    <mergeCell ref="D318:I318"/>
    <mergeCell ref="D319:I319"/>
    <mergeCell ref="D320:I320"/>
    <mergeCell ref="D311:I311"/>
    <mergeCell ref="D312:I312"/>
    <mergeCell ref="D313:I313"/>
    <mergeCell ref="D314:I314"/>
    <mergeCell ref="D321:I321"/>
    <mergeCell ref="D322:I322"/>
    <mergeCell ref="C284:C307"/>
    <mergeCell ref="D297:I297"/>
    <mergeCell ref="D298:I298"/>
    <mergeCell ref="D299:I299"/>
    <mergeCell ref="D300:I300"/>
    <mergeCell ref="D301:I301"/>
    <mergeCell ref="D302:I302"/>
    <mergeCell ref="D288:I288"/>
    <mergeCell ref="D289:I289"/>
    <mergeCell ref="D290:I290"/>
    <mergeCell ref="D291:I291"/>
    <mergeCell ref="D292:I292"/>
    <mergeCell ref="D293:I293"/>
    <mergeCell ref="D294:I294"/>
    <mergeCell ref="D295:I295"/>
    <mergeCell ref="D296:I296"/>
    <mergeCell ref="D303:I303"/>
    <mergeCell ref="D287:I287"/>
    <mergeCell ref="J334:X334"/>
    <mergeCell ref="Y334:AD334"/>
    <mergeCell ref="J335:L335"/>
    <mergeCell ref="D336:I336"/>
    <mergeCell ref="D325:I325"/>
    <mergeCell ref="D326:I326"/>
    <mergeCell ref="D327:I327"/>
    <mergeCell ref="D328:I328"/>
    <mergeCell ref="D329:I329"/>
    <mergeCell ref="D330:I330"/>
    <mergeCell ref="D331:I331"/>
    <mergeCell ref="D332:I332"/>
    <mergeCell ref="D337:I337"/>
    <mergeCell ref="D338:I338"/>
    <mergeCell ref="D339:I339"/>
    <mergeCell ref="D340:I340"/>
    <mergeCell ref="D341:I341"/>
    <mergeCell ref="M335:O335"/>
    <mergeCell ref="D351:I351"/>
    <mergeCell ref="D352:I352"/>
    <mergeCell ref="D344:I344"/>
    <mergeCell ref="D345:I345"/>
    <mergeCell ref="D346:I346"/>
    <mergeCell ref="D347:I347"/>
    <mergeCell ref="D348:I348"/>
    <mergeCell ref="D349:I349"/>
    <mergeCell ref="D350:I350"/>
    <mergeCell ref="D353:I353"/>
    <mergeCell ref="D354:I354"/>
    <mergeCell ref="D355:I355"/>
    <mergeCell ref="C334:C357"/>
    <mergeCell ref="D334:E335"/>
    <mergeCell ref="F334:H335"/>
    <mergeCell ref="C359:C382"/>
    <mergeCell ref="D359:E360"/>
    <mergeCell ref="F359:H360"/>
    <mergeCell ref="C409:C432"/>
    <mergeCell ref="D409:E410"/>
    <mergeCell ref="F409:H410"/>
    <mergeCell ref="J409:X409"/>
    <mergeCell ref="D411:I411"/>
    <mergeCell ref="D400:I400"/>
    <mergeCell ref="D401:I401"/>
    <mergeCell ref="D402:I402"/>
    <mergeCell ref="D386:I386"/>
    <mergeCell ref="D387:I387"/>
    <mergeCell ref="D388:I388"/>
    <mergeCell ref="D389:I389"/>
    <mergeCell ref="D390:I390"/>
    <mergeCell ref="D391:I391"/>
    <mergeCell ref="D392:I392"/>
    <mergeCell ref="D403:I403"/>
    <mergeCell ref="D404:I404"/>
    <mergeCell ref="D405:I405"/>
    <mergeCell ref="D406:I406"/>
    <mergeCell ref="D407:I407"/>
    <mergeCell ref="D393:I393"/>
    <mergeCell ref="D394:I394"/>
    <mergeCell ref="D395:I395"/>
    <mergeCell ref="D396:I396"/>
    <mergeCell ref="D397:I397"/>
    <mergeCell ref="C384:C407"/>
    <mergeCell ref="D384:E385"/>
    <mergeCell ref="F384:H385"/>
    <mergeCell ref="J384:X384"/>
    <mergeCell ref="D461:I461"/>
    <mergeCell ref="D453:I453"/>
    <mergeCell ref="C26:AD26"/>
    <mergeCell ref="D442:I442"/>
    <mergeCell ref="D443:I443"/>
    <mergeCell ref="D444:I444"/>
    <mergeCell ref="D445:I445"/>
    <mergeCell ref="D446:I446"/>
    <mergeCell ref="D447:I447"/>
    <mergeCell ref="D448:I448"/>
    <mergeCell ref="D437:I437"/>
    <mergeCell ref="D438:I438"/>
    <mergeCell ref="D439:I439"/>
    <mergeCell ref="D449:I449"/>
    <mergeCell ref="D450:I450"/>
    <mergeCell ref="D451:I451"/>
    <mergeCell ref="D452:I452"/>
    <mergeCell ref="D431:I431"/>
    <mergeCell ref="D428:I428"/>
    <mergeCell ref="D429:I429"/>
    <mergeCell ref="D430:I430"/>
    <mergeCell ref="D414:I414"/>
    <mergeCell ref="D415:I415"/>
    <mergeCell ref="D416:I416"/>
    <mergeCell ref="D417:I417"/>
    <mergeCell ref="D418:I418"/>
    <mergeCell ref="D419:I419"/>
    <mergeCell ref="D420:I420"/>
    <mergeCell ref="D432:I432"/>
    <mergeCell ref="D436:I436"/>
    <mergeCell ref="D425:I425"/>
    <mergeCell ref="C59:C82"/>
    <mergeCell ref="D471:I471"/>
    <mergeCell ref="D472:I472"/>
    <mergeCell ref="D473:I473"/>
    <mergeCell ref="D474:I474"/>
    <mergeCell ref="D475:I475"/>
    <mergeCell ref="D476:I476"/>
    <mergeCell ref="D477:I477"/>
    <mergeCell ref="D478:I478"/>
    <mergeCell ref="D479:I479"/>
    <mergeCell ref="D480:I480"/>
    <mergeCell ref="D481:I481"/>
    <mergeCell ref="D467:I467"/>
    <mergeCell ref="D470:I470"/>
    <mergeCell ref="D462:I462"/>
    <mergeCell ref="D463:I463"/>
    <mergeCell ref="D464:I464"/>
    <mergeCell ref="D465:I465"/>
    <mergeCell ref="D466:I466"/>
    <mergeCell ref="D491:I491"/>
    <mergeCell ref="D502:I502"/>
    <mergeCell ref="D503:I503"/>
    <mergeCell ref="D504:I504"/>
    <mergeCell ref="D505:I505"/>
    <mergeCell ref="D506:I506"/>
    <mergeCell ref="D507:I507"/>
    <mergeCell ref="D492:I492"/>
    <mergeCell ref="D493:I493"/>
    <mergeCell ref="D494:I494"/>
    <mergeCell ref="D495:I495"/>
    <mergeCell ref="C484:C507"/>
    <mergeCell ref="D484:E485"/>
    <mergeCell ref="F484:H485"/>
    <mergeCell ref="J484:X484"/>
    <mergeCell ref="C509:C532"/>
    <mergeCell ref="D509:E510"/>
    <mergeCell ref="F509:H510"/>
    <mergeCell ref="J509:X509"/>
    <mergeCell ref="D528:I528"/>
    <mergeCell ref="D529:I529"/>
    <mergeCell ref="D530:I530"/>
    <mergeCell ref="D531:I531"/>
    <mergeCell ref="H15:H16"/>
    <mergeCell ref="F15:G16"/>
    <mergeCell ref="M35:O35"/>
    <mergeCell ref="P35:R35"/>
    <mergeCell ref="S35:U35"/>
    <mergeCell ref="V35:X35"/>
    <mergeCell ref="F34:H35"/>
    <mergeCell ref="C29:E29"/>
    <mergeCell ref="C30:E30"/>
    <mergeCell ref="C31:E31"/>
    <mergeCell ref="C32:E32"/>
    <mergeCell ref="C34:C57"/>
    <mergeCell ref="D82:I82"/>
    <mergeCell ref="D86:I86"/>
    <mergeCell ref="D80:I80"/>
    <mergeCell ref="D81:I81"/>
    <mergeCell ref="D87:I87"/>
    <mergeCell ref="J34:X34"/>
    <mergeCell ref="J35:L35"/>
    <mergeCell ref="D34:E35"/>
    <mergeCell ref="D47:I47"/>
    <mergeCell ref="D48:I48"/>
    <mergeCell ref="D49:I49"/>
    <mergeCell ref="Y61:AD82"/>
    <mergeCell ref="D139:I139"/>
    <mergeCell ref="D147:I147"/>
    <mergeCell ref="D148:I148"/>
    <mergeCell ref="D149:I149"/>
    <mergeCell ref="D150:I150"/>
    <mergeCell ref="D151:I151"/>
    <mergeCell ref="D152:I152"/>
    <mergeCell ref="D140:I140"/>
    <mergeCell ref="D141:I141"/>
    <mergeCell ref="D105:I105"/>
    <mergeCell ref="D101:I101"/>
    <mergeCell ref="D96:I96"/>
    <mergeCell ref="D97:I97"/>
    <mergeCell ref="D98:I98"/>
    <mergeCell ref="M135:O135"/>
    <mergeCell ref="C84:C107"/>
    <mergeCell ref="D84:E85"/>
    <mergeCell ref="F84:H85"/>
    <mergeCell ref="J84:X84"/>
    <mergeCell ref="Y84:AD84"/>
    <mergeCell ref="J85:L85"/>
    <mergeCell ref="M85:O85"/>
    <mergeCell ref="P85:R85"/>
    <mergeCell ref="S85:U85"/>
    <mergeCell ref="V85:X85"/>
    <mergeCell ref="Y86:AD107"/>
    <mergeCell ref="D94:I94"/>
    <mergeCell ref="D95:I95"/>
    <mergeCell ref="D103:I103"/>
    <mergeCell ref="D104:I104"/>
    <mergeCell ref="D136:I136"/>
    <mergeCell ref="J209:X209"/>
    <mergeCell ref="Y209:AD209"/>
    <mergeCell ref="J210:L210"/>
    <mergeCell ref="M210:O210"/>
    <mergeCell ref="P210:R210"/>
    <mergeCell ref="S210:U210"/>
    <mergeCell ref="V210:X210"/>
    <mergeCell ref="Y211:AD232"/>
    <mergeCell ref="D212:I212"/>
    <mergeCell ref="D213:I213"/>
    <mergeCell ref="D211:I211"/>
    <mergeCell ref="S160:U160"/>
    <mergeCell ref="V160:X160"/>
    <mergeCell ref="Y161:AD182"/>
    <mergeCell ref="D170:I170"/>
    <mergeCell ref="D171:I171"/>
    <mergeCell ref="D182:I182"/>
    <mergeCell ref="D180:I180"/>
    <mergeCell ref="D181:I181"/>
    <mergeCell ref="D172:I172"/>
    <mergeCell ref="D173:I173"/>
    <mergeCell ref="D174:I174"/>
    <mergeCell ref="D175:I175"/>
    <mergeCell ref="D176:I176"/>
    <mergeCell ref="D177:I177"/>
    <mergeCell ref="D178:I178"/>
    <mergeCell ref="D179:I179"/>
    <mergeCell ref="D196:I196"/>
    <mergeCell ref="D204:I204"/>
    <mergeCell ref="J159:X159"/>
    <mergeCell ref="Y159:AD159"/>
    <mergeCell ref="J160:L160"/>
    <mergeCell ref="M160:O160"/>
    <mergeCell ref="P160:R160"/>
    <mergeCell ref="D284:E285"/>
    <mergeCell ref="F284:H285"/>
    <mergeCell ref="J284:X284"/>
    <mergeCell ref="Y284:AD284"/>
    <mergeCell ref="J285:L285"/>
    <mergeCell ref="M285:O285"/>
    <mergeCell ref="P285:R285"/>
    <mergeCell ref="S285:U285"/>
    <mergeCell ref="V285:X285"/>
    <mergeCell ref="Y236:AD257"/>
    <mergeCell ref="D238:I238"/>
    <mergeCell ref="D239:I239"/>
    <mergeCell ref="D252:I252"/>
    <mergeCell ref="D253:I253"/>
    <mergeCell ref="J234:X234"/>
    <mergeCell ref="Y234:AD234"/>
    <mergeCell ref="J235:L235"/>
    <mergeCell ref="M235:O235"/>
    <mergeCell ref="P235:R235"/>
    <mergeCell ref="S235:U235"/>
    <mergeCell ref="V235:X235"/>
    <mergeCell ref="D272:I272"/>
    <mergeCell ref="D273:I273"/>
    <mergeCell ref="D274:I274"/>
    <mergeCell ref="D275:I275"/>
    <mergeCell ref="D276:I276"/>
    <mergeCell ref="D277:I277"/>
    <mergeCell ref="C259:C282"/>
    <mergeCell ref="D259:E260"/>
    <mergeCell ref="F259:H260"/>
    <mergeCell ref="J259:X259"/>
    <mergeCell ref="Y259:AD259"/>
    <mergeCell ref="J260:L260"/>
    <mergeCell ref="M260:O260"/>
    <mergeCell ref="P260:R260"/>
    <mergeCell ref="S260:U260"/>
    <mergeCell ref="V260:X260"/>
    <mergeCell ref="Y261:AD282"/>
    <mergeCell ref="D266:I266"/>
    <mergeCell ref="D267:I267"/>
    <mergeCell ref="D278:I278"/>
    <mergeCell ref="D279:I279"/>
    <mergeCell ref="D280:I280"/>
    <mergeCell ref="D281:I281"/>
    <mergeCell ref="D282:I282"/>
    <mergeCell ref="D268:I268"/>
    <mergeCell ref="D269:I269"/>
    <mergeCell ref="D270:I270"/>
    <mergeCell ref="D271:I271"/>
    <mergeCell ref="D265:I265"/>
    <mergeCell ref="J359:X359"/>
    <mergeCell ref="Y359:AD359"/>
    <mergeCell ref="J360:L360"/>
    <mergeCell ref="M360:O360"/>
    <mergeCell ref="P360:R360"/>
    <mergeCell ref="S360:U360"/>
    <mergeCell ref="V360:X360"/>
    <mergeCell ref="Y361:AD382"/>
    <mergeCell ref="D370:I370"/>
    <mergeCell ref="D371:I371"/>
    <mergeCell ref="D286:I286"/>
    <mergeCell ref="Y286:AD307"/>
    <mergeCell ref="D304:I304"/>
    <mergeCell ref="D305:I305"/>
    <mergeCell ref="C309:C332"/>
    <mergeCell ref="D309:E310"/>
    <mergeCell ref="F309:H310"/>
    <mergeCell ref="J309:X309"/>
    <mergeCell ref="Y309:AD309"/>
    <mergeCell ref="J310:L310"/>
    <mergeCell ref="M310:O310"/>
    <mergeCell ref="P310:R310"/>
    <mergeCell ref="S310:U310"/>
    <mergeCell ref="V310:X310"/>
    <mergeCell ref="Y311:AD332"/>
    <mergeCell ref="D323:I323"/>
    <mergeCell ref="D324:I324"/>
    <mergeCell ref="D381:I381"/>
    <mergeCell ref="D363:I363"/>
    <mergeCell ref="D374:I374"/>
    <mergeCell ref="D361:I361"/>
    <mergeCell ref="D362:I362"/>
    <mergeCell ref="Y384:AD384"/>
    <mergeCell ref="J385:L385"/>
    <mergeCell ref="M385:O385"/>
    <mergeCell ref="P385:R385"/>
    <mergeCell ref="S385:U385"/>
    <mergeCell ref="V385:X385"/>
    <mergeCell ref="Y386:AD407"/>
    <mergeCell ref="D398:I398"/>
    <mergeCell ref="D399:I399"/>
    <mergeCell ref="P335:R335"/>
    <mergeCell ref="S335:U335"/>
    <mergeCell ref="V335:X335"/>
    <mergeCell ref="Y336:AD357"/>
    <mergeCell ref="D342:I342"/>
    <mergeCell ref="D343:I343"/>
    <mergeCell ref="D356:I356"/>
    <mergeCell ref="D357:I357"/>
    <mergeCell ref="D364:I364"/>
    <mergeCell ref="D375:I375"/>
    <mergeCell ref="D376:I376"/>
    <mergeCell ref="D377:I377"/>
    <mergeCell ref="D378:I378"/>
    <mergeCell ref="D379:I379"/>
    <mergeCell ref="D380:I380"/>
    <mergeCell ref="D369:I369"/>
    <mergeCell ref="D365:I365"/>
    <mergeCell ref="D366:I366"/>
    <mergeCell ref="D367:I367"/>
    <mergeCell ref="D368:I368"/>
    <mergeCell ref="D382:I382"/>
    <mergeCell ref="D372:I372"/>
    <mergeCell ref="D373:I373"/>
    <mergeCell ref="C434:C457"/>
    <mergeCell ref="D434:E435"/>
    <mergeCell ref="F434:H435"/>
    <mergeCell ref="J434:X434"/>
    <mergeCell ref="Y434:AD434"/>
    <mergeCell ref="J435:L435"/>
    <mergeCell ref="M435:O435"/>
    <mergeCell ref="P435:R435"/>
    <mergeCell ref="S435:U435"/>
    <mergeCell ref="V435:X435"/>
    <mergeCell ref="Y436:AD457"/>
    <mergeCell ref="D440:I440"/>
    <mergeCell ref="D441:I441"/>
    <mergeCell ref="D454:I454"/>
    <mergeCell ref="D455:I455"/>
    <mergeCell ref="Y409:AD409"/>
    <mergeCell ref="J410:L410"/>
    <mergeCell ref="M410:O410"/>
    <mergeCell ref="P410:R410"/>
    <mergeCell ref="S410:U410"/>
    <mergeCell ref="V410:X410"/>
    <mergeCell ref="Y411:AD432"/>
    <mergeCell ref="D412:I412"/>
    <mergeCell ref="D413:I413"/>
    <mergeCell ref="D426:I426"/>
    <mergeCell ref="D427:I427"/>
    <mergeCell ref="D456:I456"/>
    <mergeCell ref="D457:I457"/>
    <mergeCell ref="D421:I421"/>
    <mergeCell ref="D422:I422"/>
    <mergeCell ref="D423:I423"/>
    <mergeCell ref="D424:I424"/>
    <mergeCell ref="Y484:AD484"/>
    <mergeCell ref="J485:L485"/>
    <mergeCell ref="M485:O485"/>
    <mergeCell ref="P485:R485"/>
    <mergeCell ref="S485:U485"/>
    <mergeCell ref="V485:X485"/>
    <mergeCell ref="Y486:AD507"/>
    <mergeCell ref="D496:I496"/>
    <mergeCell ref="D497:I497"/>
    <mergeCell ref="C459:C482"/>
    <mergeCell ref="D459:E460"/>
    <mergeCell ref="F459:H460"/>
    <mergeCell ref="J459:X459"/>
    <mergeCell ref="Y459:AD459"/>
    <mergeCell ref="J460:L460"/>
    <mergeCell ref="M460:O460"/>
    <mergeCell ref="P460:R460"/>
    <mergeCell ref="S460:U460"/>
    <mergeCell ref="V460:X460"/>
    <mergeCell ref="Y461:AD482"/>
    <mergeCell ref="D468:I468"/>
    <mergeCell ref="D469:I469"/>
    <mergeCell ref="D482:I482"/>
    <mergeCell ref="D498:I498"/>
    <mergeCell ref="D499:I499"/>
    <mergeCell ref="D500:I500"/>
    <mergeCell ref="D501:I501"/>
    <mergeCell ref="D486:I486"/>
    <mergeCell ref="D487:I487"/>
    <mergeCell ref="D488:I488"/>
    <mergeCell ref="D489:I489"/>
    <mergeCell ref="D490:I490"/>
    <mergeCell ref="D547:I547"/>
    <mergeCell ref="Y509:AD509"/>
    <mergeCell ref="J510:L510"/>
    <mergeCell ref="M510:O510"/>
    <mergeCell ref="P510:R510"/>
    <mergeCell ref="S510:U510"/>
    <mergeCell ref="V510:X510"/>
    <mergeCell ref="D511:I511"/>
    <mergeCell ref="Y511:AD532"/>
    <mergeCell ref="D512:I512"/>
    <mergeCell ref="D513:I513"/>
    <mergeCell ref="D514:I514"/>
    <mergeCell ref="D515:I515"/>
    <mergeCell ref="D516:I516"/>
    <mergeCell ref="D517:I517"/>
    <mergeCell ref="D518:I518"/>
    <mergeCell ref="D519:I519"/>
    <mergeCell ref="D520:I520"/>
    <mergeCell ref="D521:I521"/>
    <mergeCell ref="D522:I522"/>
    <mergeCell ref="D523:I523"/>
    <mergeCell ref="D524:I524"/>
    <mergeCell ref="D525:I525"/>
    <mergeCell ref="D526:I526"/>
    <mergeCell ref="D527:I527"/>
    <mergeCell ref="D548:I548"/>
    <mergeCell ref="D549:I549"/>
    <mergeCell ref="D550:I550"/>
    <mergeCell ref="D551:I551"/>
    <mergeCell ref="D552:I552"/>
    <mergeCell ref="D553:I553"/>
    <mergeCell ref="D554:I554"/>
    <mergeCell ref="D555:I555"/>
    <mergeCell ref="D556:I556"/>
    <mergeCell ref="D532:I532"/>
    <mergeCell ref="C534:C557"/>
    <mergeCell ref="D534:E535"/>
    <mergeCell ref="F534:H535"/>
    <mergeCell ref="J534:X534"/>
    <mergeCell ref="Y534:AD534"/>
    <mergeCell ref="J535:L535"/>
    <mergeCell ref="M535:O535"/>
    <mergeCell ref="P535:R535"/>
    <mergeCell ref="S535:U535"/>
    <mergeCell ref="V535:X535"/>
    <mergeCell ref="D536:I536"/>
    <mergeCell ref="Y536:AD557"/>
    <mergeCell ref="D537:I537"/>
    <mergeCell ref="D538:I538"/>
    <mergeCell ref="D539:I539"/>
    <mergeCell ref="D540:I540"/>
    <mergeCell ref="D541:I541"/>
    <mergeCell ref="D542:I542"/>
    <mergeCell ref="D543:I543"/>
    <mergeCell ref="D544:I544"/>
    <mergeCell ref="D545:I545"/>
    <mergeCell ref="D546:I546"/>
    <mergeCell ref="Y559:AD559"/>
    <mergeCell ref="J560:L560"/>
    <mergeCell ref="M560:O560"/>
    <mergeCell ref="P560:R560"/>
    <mergeCell ref="S560:U560"/>
    <mergeCell ref="V560:X560"/>
    <mergeCell ref="D561:I561"/>
    <mergeCell ref="Y561:AD582"/>
    <mergeCell ref="D562:I562"/>
    <mergeCell ref="D563:I563"/>
    <mergeCell ref="D564:I564"/>
    <mergeCell ref="D565:I565"/>
    <mergeCell ref="D566:I566"/>
    <mergeCell ref="D567:I567"/>
    <mergeCell ref="D568:I568"/>
    <mergeCell ref="D569:I569"/>
    <mergeCell ref="D570:I570"/>
    <mergeCell ref="D571:I571"/>
    <mergeCell ref="D572:I572"/>
    <mergeCell ref="D595:I595"/>
    <mergeCell ref="D596:I596"/>
    <mergeCell ref="D597:I597"/>
    <mergeCell ref="D573:I573"/>
    <mergeCell ref="D574:I574"/>
    <mergeCell ref="D575:I575"/>
    <mergeCell ref="D576:I576"/>
    <mergeCell ref="D577:I577"/>
    <mergeCell ref="D578:I578"/>
    <mergeCell ref="D579:I579"/>
    <mergeCell ref="D580:I580"/>
    <mergeCell ref="D581:I581"/>
    <mergeCell ref="D557:I557"/>
    <mergeCell ref="C559:C582"/>
    <mergeCell ref="D559:E560"/>
    <mergeCell ref="F559:H560"/>
    <mergeCell ref="J559:X559"/>
    <mergeCell ref="D621:I621"/>
    <mergeCell ref="D622:I622"/>
    <mergeCell ref="D598:I598"/>
    <mergeCell ref="D599:I599"/>
    <mergeCell ref="D600:I600"/>
    <mergeCell ref="D601:I601"/>
    <mergeCell ref="D602:I602"/>
    <mergeCell ref="D603:I603"/>
    <mergeCell ref="D604:I604"/>
    <mergeCell ref="D605:I605"/>
    <mergeCell ref="D606:I606"/>
    <mergeCell ref="D582:I582"/>
    <mergeCell ref="C584:C607"/>
    <mergeCell ref="D584:E585"/>
    <mergeCell ref="F584:H585"/>
    <mergeCell ref="J584:X584"/>
    <mergeCell ref="Y584:AD584"/>
    <mergeCell ref="J585:L585"/>
    <mergeCell ref="M585:O585"/>
    <mergeCell ref="P585:R585"/>
    <mergeCell ref="S585:U585"/>
    <mergeCell ref="V585:X585"/>
    <mergeCell ref="D586:I586"/>
    <mergeCell ref="Y586:AD607"/>
    <mergeCell ref="D587:I587"/>
    <mergeCell ref="D588:I588"/>
    <mergeCell ref="D589:I589"/>
    <mergeCell ref="D590:I590"/>
    <mergeCell ref="D591:I591"/>
    <mergeCell ref="D592:I592"/>
    <mergeCell ref="D593:I593"/>
    <mergeCell ref="D594:I594"/>
    <mergeCell ref="D647:I647"/>
    <mergeCell ref="D623:I623"/>
    <mergeCell ref="D624:I624"/>
    <mergeCell ref="D625:I625"/>
    <mergeCell ref="D626:I626"/>
    <mergeCell ref="D627:I627"/>
    <mergeCell ref="D628:I628"/>
    <mergeCell ref="D629:I629"/>
    <mergeCell ref="D630:I630"/>
    <mergeCell ref="D631:I631"/>
    <mergeCell ref="D607:I607"/>
    <mergeCell ref="C609:C632"/>
    <mergeCell ref="D609:E610"/>
    <mergeCell ref="F609:H610"/>
    <mergeCell ref="J609:X609"/>
    <mergeCell ref="Y609:AD609"/>
    <mergeCell ref="J610:L610"/>
    <mergeCell ref="M610:O610"/>
    <mergeCell ref="P610:R610"/>
    <mergeCell ref="S610:U610"/>
    <mergeCell ref="V610:X610"/>
    <mergeCell ref="D611:I611"/>
    <mergeCell ref="Y611:AD632"/>
    <mergeCell ref="D612:I612"/>
    <mergeCell ref="D613:I613"/>
    <mergeCell ref="D614:I614"/>
    <mergeCell ref="D615:I615"/>
    <mergeCell ref="D616:I616"/>
    <mergeCell ref="D617:I617"/>
    <mergeCell ref="D618:I618"/>
    <mergeCell ref="D619:I619"/>
    <mergeCell ref="D620:I620"/>
    <mergeCell ref="D648:I648"/>
    <mergeCell ref="D649:I649"/>
    <mergeCell ref="D650:I650"/>
    <mergeCell ref="D651:I651"/>
    <mergeCell ref="D652:I652"/>
    <mergeCell ref="D653:I653"/>
    <mergeCell ref="D654:I654"/>
    <mergeCell ref="D655:I655"/>
    <mergeCell ref="D656:I656"/>
    <mergeCell ref="D632:I632"/>
    <mergeCell ref="C634:C657"/>
    <mergeCell ref="D634:E635"/>
    <mergeCell ref="F634:H635"/>
    <mergeCell ref="J634:X634"/>
    <mergeCell ref="Y634:AD634"/>
    <mergeCell ref="J635:L635"/>
    <mergeCell ref="M635:O635"/>
    <mergeCell ref="P635:R635"/>
    <mergeCell ref="S635:U635"/>
    <mergeCell ref="V635:X635"/>
    <mergeCell ref="D636:I636"/>
    <mergeCell ref="Y636:AD657"/>
    <mergeCell ref="D637:I637"/>
    <mergeCell ref="D638:I638"/>
    <mergeCell ref="D639:I639"/>
    <mergeCell ref="D640:I640"/>
    <mergeCell ref="D641:I641"/>
    <mergeCell ref="D642:I642"/>
    <mergeCell ref="D643:I643"/>
    <mergeCell ref="D644:I644"/>
    <mergeCell ref="D645:I645"/>
    <mergeCell ref="D646:I646"/>
    <mergeCell ref="Y659:AD659"/>
    <mergeCell ref="J660:L660"/>
    <mergeCell ref="M660:O660"/>
    <mergeCell ref="P660:R660"/>
    <mergeCell ref="S660:U660"/>
    <mergeCell ref="V660:X660"/>
    <mergeCell ref="D661:I661"/>
    <mergeCell ref="Y661:AD682"/>
    <mergeCell ref="D662:I662"/>
    <mergeCell ref="D663:I663"/>
    <mergeCell ref="D664:I664"/>
    <mergeCell ref="D665:I665"/>
    <mergeCell ref="D666:I666"/>
    <mergeCell ref="D667:I667"/>
    <mergeCell ref="D668:I668"/>
    <mergeCell ref="D669:I669"/>
    <mergeCell ref="D670:I670"/>
    <mergeCell ref="D671:I671"/>
    <mergeCell ref="D672:I672"/>
    <mergeCell ref="D695:I695"/>
    <mergeCell ref="D696:I696"/>
    <mergeCell ref="D697:I697"/>
    <mergeCell ref="D673:I673"/>
    <mergeCell ref="D674:I674"/>
    <mergeCell ref="D675:I675"/>
    <mergeCell ref="D676:I676"/>
    <mergeCell ref="D677:I677"/>
    <mergeCell ref="D678:I678"/>
    <mergeCell ref="D679:I679"/>
    <mergeCell ref="D680:I680"/>
    <mergeCell ref="D681:I681"/>
    <mergeCell ref="D657:I657"/>
    <mergeCell ref="C659:C682"/>
    <mergeCell ref="D659:E660"/>
    <mergeCell ref="F659:H660"/>
    <mergeCell ref="J659:X659"/>
    <mergeCell ref="D721:I721"/>
    <mergeCell ref="D722:I722"/>
    <mergeCell ref="D698:I698"/>
    <mergeCell ref="D699:I699"/>
    <mergeCell ref="D700:I700"/>
    <mergeCell ref="D701:I701"/>
    <mergeCell ref="D702:I702"/>
    <mergeCell ref="D703:I703"/>
    <mergeCell ref="D704:I704"/>
    <mergeCell ref="D705:I705"/>
    <mergeCell ref="D706:I706"/>
    <mergeCell ref="D682:I682"/>
    <mergeCell ref="C684:C707"/>
    <mergeCell ref="D684:E685"/>
    <mergeCell ref="F684:H685"/>
    <mergeCell ref="J684:X684"/>
    <mergeCell ref="Y684:AD684"/>
    <mergeCell ref="J685:L685"/>
    <mergeCell ref="M685:O685"/>
    <mergeCell ref="P685:R685"/>
    <mergeCell ref="S685:U685"/>
    <mergeCell ref="V685:X685"/>
    <mergeCell ref="D686:I686"/>
    <mergeCell ref="Y686:AD707"/>
    <mergeCell ref="D687:I687"/>
    <mergeCell ref="D688:I688"/>
    <mergeCell ref="D689:I689"/>
    <mergeCell ref="D690:I690"/>
    <mergeCell ref="D691:I691"/>
    <mergeCell ref="D692:I692"/>
    <mergeCell ref="D693:I693"/>
    <mergeCell ref="D694:I694"/>
    <mergeCell ref="D747:I747"/>
    <mergeCell ref="D723:I723"/>
    <mergeCell ref="D724:I724"/>
    <mergeCell ref="D725:I725"/>
    <mergeCell ref="D726:I726"/>
    <mergeCell ref="D727:I727"/>
    <mergeCell ref="D728:I728"/>
    <mergeCell ref="D729:I729"/>
    <mergeCell ref="D730:I730"/>
    <mergeCell ref="D731:I731"/>
    <mergeCell ref="D707:I707"/>
    <mergeCell ref="C709:C732"/>
    <mergeCell ref="D709:E710"/>
    <mergeCell ref="F709:H710"/>
    <mergeCell ref="J709:X709"/>
    <mergeCell ref="Y709:AD709"/>
    <mergeCell ref="J710:L710"/>
    <mergeCell ref="M710:O710"/>
    <mergeCell ref="P710:R710"/>
    <mergeCell ref="S710:U710"/>
    <mergeCell ref="V710:X710"/>
    <mergeCell ref="D711:I711"/>
    <mergeCell ref="Y711:AD732"/>
    <mergeCell ref="D712:I712"/>
    <mergeCell ref="D713:I713"/>
    <mergeCell ref="D714:I714"/>
    <mergeCell ref="D715:I715"/>
    <mergeCell ref="D716:I716"/>
    <mergeCell ref="D717:I717"/>
    <mergeCell ref="D718:I718"/>
    <mergeCell ref="D719:I719"/>
    <mergeCell ref="D720:I720"/>
    <mergeCell ref="D748:I748"/>
    <mergeCell ref="D749:I749"/>
    <mergeCell ref="D750:I750"/>
    <mergeCell ref="D751:I751"/>
    <mergeCell ref="D752:I752"/>
    <mergeCell ref="D753:I753"/>
    <mergeCell ref="D754:I754"/>
    <mergeCell ref="D755:I755"/>
    <mergeCell ref="D756:I756"/>
    <mergeCell ref="D732:I732"/>
    <mergeCell ref="C734:C757"/>
    <mergeCell ref="D734:E735"/>
    <mergeCell ref="F734:H735"/>
    <mergeCell ref="J734:X734"/>
    <mergeCell ref="Y734:AD734"/>
    <mergeCell ref="J735:L735"/>
    <mergeCell ref="M735:O735"/>
    <mergeCell ref="P735:R735"/>
    <mergeCell ref="S735:U735"/>
    <mergeCell ref="V735:X735"/>
    <mergeCell ref="D736:I736"/>
    <mergeCell ref="Y736:AD757"/>
    <mergeCell ref="D737:I737"/>
    <mergeCell ref="D738:I738"/>
    <mergeCell ref="D739:I739"/>
    <mergeCell ref="D740:I740"/>
    <mergeCell ref="D741:I741"/>
    <mergeCell ref="D742:I742"/>
    <mergeCell ref="D743:I743"/>
    <mergeCell ref="D744:I744"/>
    <mergeCell ref="D745:I745"/>
    <mergeCell ref="D746:I746"/>
    <mergeCell ref="J759:X759"/>
    <mergeCell ref="Y759:AD759"/>
    <mergeCell ref="J760:L760"/>
    <mergeCell ref="M760:O760"/>
    <mergeCell ref="P760:R760"/>
    <mergeCell ref="S760:U760"/>
    <mergeCell ref="V760:X760"/>
    <mergeCell ref="D761:I761"/>
    <mergeCell ref="Y761:AD782"/>
    <mergeCell ref="D762:I762"/>
    <mergeCell ref="D763:I763"/>
    <mergeCell ref="D764:I764"/>
    <mergeCell ref="D765:I765"/>
    <mergeCell ref="D766:I766"/>
    <mergeCell ref="D767:I767"/>
    <mergeCell ref="D768:I768"/>
    <mergeCell ref="D769:I769"/>
    <mergeCell ref="D770:I770"/>
    <mergeCell ref="D771:I771"/>
    <mergeCell ref="D772:I772"/>
    <mergeCell ref="J806:L806"/>
    <mergeCell ref="M806:O806"/>
    <mergeCell ref="P806:R806"/>
    <mergeCell ref="S806:U806"/>
    <mergeCell ref="V806:X806"/>
    <mergeCell ref="C816:I817"/>
    <mergeCell ref="J816:L816"/>
    <mergeCell ref="M816:O816"/>
    <mergeCell ref="P816:R816"/>
    <mergeCell ref="S816:U816"/>
    <mergeCell ref="V816:X816"/>
    <mergeCell ref="D782:I782"/>
    <mergeCell ref="C27:E28"/>
    <mergeCell ref="F27:H27"/>
    <mergeCell ref="I27:K27"/>
    <mergeCell ref="L27:N27"/>
    <mergeCell ref="O27:Q27"/>
    <mergeCell ref="R27:T27"/>
    <mergeCell ref="U27:AD28"/>
    <mergeCell ref="D773:I773"/>
    <mergeCell ref="D774:I774"/>
    <mergeCell ref="D775:I775"/>
    <mergeCell ref="D776:I776"/>
    <mergeCell ref="D777:I777"/>
    <mergeCell ref="D778:I778"/>
    <mergeCell ref="D779:I779"/>
    <mergeCell ref="D780:I780"/>
    <mergeCell ref="D781:I781"/>
    <mergeCell ref="D757:I757"/>
    <mergeCell ref="C759:C782"/>
    <mergeCell ref="D759:E760"/>
    <mergeCell ref="F759:H760"/>
    <mergeCell ref="C861:I862"/>
    <mergeCell ref="J861:L861"/>
    <mergeCell ref="M861:O861"/>
    <mergeCell ref="P861:R861"/>
    <mergeCell ref="S861:U861"/>
    <mergeCell ref="V861:X861"/>
    <mergeCell ref="Y861:AD865"/>
    <mergeCell ref="U787:AD790"/>
    <mergeCell ref="C837:I838"/>
    <mergeCell ref="J837:L837"/>
    <mergeCell ref="M837:O837"/>
    <mergeCell ref="P837:R837"/>
    <mergeCell ref="S837:U837"/>
    <mergeCell ref="V837:X837"/>
    <mergeCell ref="Y837:AD851"/>
    <mergeCell ref="Y816:AD834"/>
    <mergeCell ref="Y806:AD813"/>
    <mergeCell ref="Y793:AD803"/>
    <mergeCell ref="C854:I855"/>
    <mergeCell ref="J854:L854"/>
    <mergeCell ref="M854:O854"/>
    <mergeCell ref="P854:R854"/>
    <mergeCell ref="S854:U854"/>
    <mergeCell ref="V854:X854"/>
    <mergeCell ref="Y854:AD858"/>
    <mergeCell ref="C793:I794"/>
    <mergeCell ref="J793:L793"/>
    <mergeCell ref="V793:X793"/>
    <mergeCell ref="S793:U793"/>
    <mergeCell ref="P793:R793"/>
    <mergeCell ref="M793:O793"/>
    <mergeCell ref="C806:I807"/>
  </mergeCells>
  <conditionalFormatting sqref="Y35:XFD35 V35 A35:C35 J35 A34:D34 F34 J34:XFD34 Y60:XFD60 A60:C60 A59:D59 J59:XFD59 Y85:XFD85 A85:C85 A84:D84 J84:XFD84 Y110:XFD110 A110:C110 A109:D109 J109:XFD109 Y135:XFD135 A135:C135 A134:D134 J134:XFD134 Y160:XFD160 A160:C160 A159:D159 J159:XFD159 Y185:XFD185 A185:C185 A184:D184 J184:XFD184 Y210:XFD210 A210:C210 A209:D209 J209:XFD209 Y235:XFD235 A235:C235 A234:D234 J234:XFD234 Y260:XFD260 A260:C260 A259:D259 J259:XFD259 Y285:XFD285 A285:C285 A284:D284 J284:XFD284 Y310:XFD310 A310:C310 A309:D309 J309:XFD309 Y335:XFD335 A335:C335 A334:D334 J334:XFD334 Y360:XFD360 A360:C360 A359:D359 J359:XFD359 Y385:XFD385 A385:C385 A384:D384 J384:XFD384 Y410:XFD410 A410:C410 A409:D409 J409:XFD409 Y435:XFD435 A435:C435 A434:D434 J434:XFD434 Y460:XFD460 A460:C460 A459:D459 J459:XFD459 Y485:XFD485 A485:C485 A484:D484 J484:XFD484 Y510:XFD510 A510:C510 A509:D509 J509:XFD509 Y535:XFD535 A535:C535 A534:D534 J534:XFD534 Y560:XFD560 A560:C560 A559:D559 J559:XFD559 Y585:XFD585 A585:C585 A584:D584 J584:XFD584 Y610:XFD610 A610:C610 A609:D609 J609:XFD609 Y635:XFD635 A635:C635 A634:D634 J634:XFD634 Y660:XFD660 A660:C660 A659:D659 J659:XFD659 Y685:XFD685 A685:C685 A684:D684 J684:XFD684 Y710:XFD710 A710:C710 A709:D709 J709:XFD709 Y735:XFD735 A735:C735 A734:D734 J734:XFD734 Y760:XFD760 A760:C760 A759:D759 J759:XFD759 A36:XFD58 A761:XFD783 A736:XFD758 A711:XFD733 A686:XFD708 A661:XFD683 A636:XFD658 A611:XFD633 A586:XFD608 A561:XFD583 A536:XFD558 A511:XFD533 A486:XFD508 A461:XFD483 A436:XFD458 A411:XFD433 A386:XFD408 A361:XFD383 A336:XFD358 A311:XFD333 A286:XFD308 A261:XFD283 A236:XFD258 A211:XFD233 A186:XFD208 A161:XFD183 A136:XFD158 A111:XFD133 A86:XFD108 A61:XFD83 V60 J60 V85 J85 V110 J110 V135 J135 V160 J160 V185 J185 V210 J210 V235 J235 V260 J260 V285 J285 V310 J310 V335 J335 V360 J360 V385 J385 V410 J410 V435 J435 V460 J460 V485 J485 V510 J510 V535 J535 V560 J560 V585 J585 V610 J610 V635 J635 V660 J660 V685 J685 V710 J710 V735 J735 V760 J760 A27:C27 A28:B28 F28:T28 F27 I27 R27 L27 O27 U27 A33:XFD33 A20:B20 A18:C19 F19 A25:XFD26 A21:F24 I19 L19 O19 R19 U19 AE18:XFD24 A29:U29 A30:T32 AE27:XFD32 A786:B786 A784:C785 U785 G21:U21 F59 F84 F109 F134 F159 F184 F209 F234 F259 F284 F309 F334 F359 F384 F409 F434 F459 F484 F509 F534 F559 F584 F609 F634 F659 F684 F709 F734 F759 B795:C803 B794 B793:C793 B808:C813 B806:B807 C805:C806 B818:C834 B816:B817 C815:C816 B839:C851 B837:B838 C836:C837 AE837:XFD838 Y836:AD836 AE816:XFD817 Y815:AD815 AE806:XFD807 Y805:AD805 AE793:XFD794 B856:C858 B854:B855 C853:C854 AE854:XFD854 Y853:AD853 B863:C866 B861:B862 C860:C861 AE861:XFD861 Y860:AD860 A791:XFD792 A787:U787 AE784:XFD790 A788:T790 A868:B869 C867 G22:T24">
    <cfRule type="cellIs" dxfId="260" priority="234" operator="lessThan">
      <formula>0</formula>
    </cfRule>
  </conditionalFormatting>
  <conditionalFormatting sqref="C12">
    <cfRule type="cellIs" dxfId="259" priority="231" operator="lessThan">
      <formula>0</formula>
    </cfRule>
  </conditionalFormatting>
  <conditionalFormatting sqref="F3">
    <cfRule type="cellIs" dxfId="258" priority="233" operator="lessThan">
      <formula>0</formula>
    </cfRule>
  </conditionalFormatting>
  <conditionalFormatting sqref="AC3:AC11 AE3:AE14 A804:XFD805 A814:XFD815 A835:XFD836 A852:XFD853 AE855:XFD858 A859:XFD860 A870:XFD873 J863:X866 J856:X858 AE839:XFD851 AE818:XFD834 AE808:XFD813 AE795:XFD803 A875:XFD1048576 A874:B874 H874:XFD874 A867:B867 AE862:XFD869 J795:X803 J808:X813 J818:X834 J839:X851">
    <cfRule type="cellIs" dxfId="257" priority="235" operator="lessThan">
      <formula>0</formula>
    </cfRule>
  </conditionalFormatting>
  <conditionalFormatting sqref="M35">
    <cfRule type="cellIs" dxfId="256" priority="230" operator="lessThan">
      <formula>0</formula>
    </cfRule>
  </conditionalFormatting>
  <conditionalFormatting sqref="P35">
    <cfRule type="cellIs" dxfId="255" priority="229" operator="lessThan">
      <formula>0</formula>
    </cfRule>
  </conditionalFormatting>
  <conditionalFormatting sqref="S35">
    <cfRule type="cellIs" dxfId="254" priority="228" operator="lessThan">
      <formula>0</formula>
    </cfRule>
  </conditionalFormatting>
  <conditionalFormatting sqref="M60">
    <cfRule type="cellIs" dxfId="253" priority="140" operator="lessThan">
      <formula>0</formula>
    </cfRule>
  </conditionalFormatting>
  <conditionalFormatting sqref="P60">
    <cfRule type="cellIs" dxfId="252" priority="139" operator="lessThan">
      <formula>0</formula>
    </cfRule>
  </conditionalFormatting>
  <conditionalFormatting sqref="S60">
    <cfRule type="cellIs" dxfId="251" priority="138" operator="lessThan">
      <formula>0</formula>
    </cfRule>
  </conditionalFormatting>
  <conditionalFormatting sqref="M85">
    <cfRule type="cellIs" dxfId="250" priority="137" operator="lessThan">
      <formula>0</formula>
    </cfRule>
  </conditionalFormatting>
  <conditionalFormatting sqref="P85">
    <cfRule type="cellIs" dxfId="249" priority="136" operator="lessThan">
      <formula>0</formula>
    </cfRule>
  </conditionalFormatting>
  <conditionalFormatting sqref="S85">
    <cfRule type="cellIs" dxfId="248" priority="135" operator="lessThan">
      <formula>0</formula>
    </cfRule>
  </conditionalFormatting>
  <conditionalFormatting sqref="M110">
    <cfRule type="cellIs" dxfId="247" priority="134" operator="lessThan">
      <formula>0</formula>
    </cfRule>
  </conditionalFormatting>
  <conditionalFormatting sqref="P110">
    <cfRule type="cellIs" dxfId="246" priority="133" operator="lessThan">
      <formula>0</formula>
    </cfRule>
  </conditionalFormatting>
  <conditionalFormatting sqref="S110">
    <cfRule type="cellIs" dxfId="245" priority="132" operator="lessThan">
      <formula>0</formula>
    </cfRule>
  </conditionalFormatting>
  <conditionalFormatting sqref="M135">
    <cfRule type="cellIs" dxfId="244" priority="131" operator="lessThan">
      <formula>0</formula>
    </cfRule>
  </conditionalFormatting>
  <conditionalFormatting sqref="P135">
    <cfRule type="cellIs" dxfId="243" priority="130" operator="lessThan">
      <formula>0</formula>
    </cfRule>
  </conditionalFormatting>
  <conditionalFormatting sqref="S135">
    <cfRule type="cellIs" dxfId="242" priority="129" operator="lessThan">
      <formula>0</formula>
    </cfRule>
  </conditionalFormatting>
  <conditionalFormatting sqref="M160">
    <cfRule type="cellIs" dxfId="241" priority="128" operator="lessThan">
      <formula>0</formula>
    </cfRule>
  </conditionalFormatting>
  <conditionalFormatting sqref="P160">
    <cfRule type="cellIs" dxfId="240" priority="127" operator="lessThan">
      <formula>0</formula>
    </cfRule>
  </conditionalFormatting>
  <conditionalFormatting sqref="S160">
    <cfRule type="cellIs" dxfId="239" priority="126" operator="lessThan">
      <formula>0</formula>
    </cfRule>
  </conditionalFormatting>
  <conditionalFormatting sqref="M185">
    <cfRule type="cellIs" dxfId="238" priority="125" operator="lessThan">
      <formula>0</formula>
    </cfRule>
  </conditionalFormatting>
  <conditionalFormatting sqref="P185">
    <cfRule type="cellIs" dxfId="237" priority="124" operator="lessThan">
      <formula>0</formula>
    </cfRule>
  </conditionalFormatting>
  <conditionalFormatting sqref="S185">
    <cfRule type="cellIs" dxfId="236" priority="123" operator="lessThan">
      <formula>0</formula>
    </cfRule>
  </conditionalFormatting>
  <conditionalFormatting sqref="M210">
    <cfRule type="cellIs" dxfId="235" priority="122" operator="lessThan">
      <formula>0</formula>
    </cfRule>
  </conditionalFormatting>
  <conditionalFormatting sqref="P210">
    <cfRule type="cellIs" dxfId="234" priority="121" operator="lessThan">
      <formula>0</formula>
    </cfRule>
  </conditionalFormatting>
  <conditionalFormatting sqref="S210">
    <cfRule type="cellIs" dxfId="233" priority="120" operator="lessThan">
      <formula>0</formula>
    </cfRule>
  </conditionalFormatting>
  <conditionalFormatting sqref="M235">
    <cfRule type="cellIs" dxfId="232" priority="119" operator="lessThan">
      <formula>0</formula>
    </cfRule>
  </conditionalFormatting>
  <conditionalFormatting sqref="P235">
    <cfRule type="cellIs" dxfId="231" priority="118" operator="lessThan">
      <formula>0</formula>
    </cfRule>
  </conditionalFormatting>
  <conditionalFormatting sqref="S235">
    <cfRule type="cellIs" dxfId="230" priority="117" operator="lessThan">
      <formula>0</formula>
    </cfRule>
  </conditionalFormatting>
  <conditionalFormatting sqref="M260">
    <cfRule type="cellIs" dxfId="229" priority="116" operator="lessThan">
      <formula>0</formula>
    </cfRule>
  </conditionalFormatting>
  <conditionalFormatting sqref="P260">
    <cfRule type="cellIs" dxfId="228" priority="115" operator="lessThan">
      <formula>0</formula>
    </cfRule>
  </conditionalFormatting>
  <conditionalFormatting sqref="S260">
    <cfRule type="cellIs" dxfId="227" priority="114" operator="lessThan">
      <formula>0</formula>
    </cfRule>
  </conditionalFormatting>
  <conditionalFormatting sqref="M285">
    <cfRule type="cellIs" dxfId="226" priority="113" operator="lessThan">
      <formula>0</formula>
    </cfRule>
  </conditionalFormatting>
  <conditionalFormatting sqref="P285">
    <cfRule type="cellIs" dxfId="225" priority="112" operator="lessThan">
      <formula>0</formula>
    </cfRule>
  </conditionalFormatting>
  <conditionalFormatting sqref="S285">
    <cfRule type="cellIs" dxfId="224" priority="111" operator="lessThan">
      <formula>0</formula>
    </cfRule>
  </conditionalFormatting>
  <conditionalFormatting sqref="M310">
    <cfRule type="cellIs" dxfId="223" priority="110" operator="lessThan">
      <formula>0</formula>
    </cfRule>
  </conditionalFormatting>
  <conditionalFormatting sqref="P310">
    <cfRule type="cellIs" dxfId="222" priority="109" operator="lessThan">
      <formula>0</formula>
    </cfRule>
  </conditionalFormatting>
  <conditionalFormatting sqref="S310">
    <cfRule type="cellIs" dxfId="221" priority="108" operator="lessThan">
      <formula>0</formula>
    </cfRule>
  </conditionalFormatting>
  <conditionalFormatting sqref="M335">
    <cfRule type="cellIs" dxfId="220" priority="107" operator="lessThan">
      <formula>0</formula>
    </cfRule>
  </conditionalFormatting>
  <conditionalFormatting sqref="P335">
    <cfRule type="cellIs" dxfId="219" priority="106" operator="lessThan">
      <formula>0</formula>
    </cfRule>
  </conditionalFormatting>
  <conditionalFormatting sqref="S335">
    <cfRule type="cellIs" dxfId="218" priority="105" operator="lessThan">
      <formula>0</formula>
    </cfRule>
  </conditionalFormatting>
  <conditionalFormatting sqref="M360">
    <cfRule type="cellIs" dxfId="217" priority="104" operator="lessThan">
      <formula>0</formula>
    </cfRule>
  </conditionalFormatting>
  <conditionalFormatting sqref="P360">
    <cfRule type="cellIs" dxfId="216" priority="103" operator="lessThan">
      <formula>0</formula>
    </cfRule>
  </conditionalFormatting>
  <conditionalFormatting sqref="S360">
    <cfRule type="cellIs" dxfId="215" priority="102" operator="lessThan">
      <formula>0</formula>
    </cfRule>
  </conditionalFormatting>
  <conditionalFormatting sqref="M385">
    <cfRule type="cellIs" dxfId="214" priority="101" operator="lessThan">
      <formula>0</formula>
    </cfRule>
  </conditionalFormatting>
  <conditionalFormatting sqref="P385">
    <cfRule type="cellIs" dxfId="213" priority="100" operator="lessThan">
      <formula>0</formula>
    </cfRule>
  </conditionalFormatting>
  <conditionalFormatting sqref="S385">
    <cfRule type="cellIs" dxfId="212" priority="99" operator="lessThan">
      <formula>0</formula>
    </cfRule>
  </conditionalFormatting>
  <conditionalFormatting sqref="M410">
    <cfRule type="cellIs" dxfId="211" priority="98" operator="lessThan">
      <formula>0</formula>
    </cfRule>
  </conditionalFormatting>
  <conditionalFormatting sqref="P410">
    <cfRule type="cellIs" dxfId="210" priority="97" operator="lessThan">
      <formula>0</formula>
    </cfRule>
  </conditionalFormatting>
  <conditionalFormatting sqref="S410">
    <cfRule type="cellIs" dxfId="209" priority="96" operator="lessThan">
      <formula>0</formula>
    </cfRule>
  </conditionalFormatting>
  <conditionalFormatting sqref="M435">
    <cfRule type="cellIs" dxfId="208" priority="95" operator="lessThan">
      <formula>0</formula>
    </cfRule>
  </conditionalFormatting>
  <conditionalFormatting sqref="P435">
    <cfRule type="cellIs" dxfId="207" priority="94" operator="lessThan">
      <formula>0</formula>
    </cfRule>
  </conditionalFormatting>
  <conditionalFormatting sqref="S435">
    <cfRule type="cellIs" dxfId="206" priority="93" operator="lessThan">
      <formula>0</formula>
    </cfRule>
  </conditionalFormatting>
  <conditionalFormatting sqref="M460">
    <cfRule type="cellIs" dxfId="205" priority="92" operator="lessThan">
      <formula>0</formula>
    </cfRule>
  </conditionalFormatting>
  <conditionalFormatting sqref="P460">
    <cfRule type="cellIs" dxfId="204" priority="91" operator="lessThan">
      <formula>0</formula>
    </cfRule>
  </conditionalFormatting>
  <conditionalFormatting sqref="S460">
    <cfRule type="cellIs" dxfId="203" priority="90" operator="lessThan">
      <formula>0</formula>
    </cfRule>
  </conditionalFormatting>
  <conditionalFormatting sqref="M485">
    <cfRule type="cellIs" dxfId="202" priority="89" operator="lessThan">
      <formula>0</formula>
    </cfRule>
  </conditionalFormatting>
  <conditionalFormatting sqref="P485">
    <cfRule type="cellIs" dxfId="201" priority="88" operator="lessThan">
      <formula>0</formula>
    </cfRule>
  </conditionalFormatting>
  <conditionalFormatting sqref="S485">
    <cfRule type="cellIs" dxfId="200" priority="87" operator="lessThan">
      <formula>0</formula>
    </cfRule>
  </conditionalFormatting>
  <conditionalFormatting sqref="M510">
    <cfRule type="cellIs" dxfId="199" priority="86" operator="lessThan">
      <formula>0</formula>
    </cfRule>
  </conditionalFormatting>
  <conditionalFormatting sqref="P510">
    <cfRule type="cellIs" dxfId="198" priority="85" operator="lessThan">
      <formula>0</formula>
    </cfRule>
  </conditionalFormatting>
  <conditionalFormatting sqref="S510">
    <cfRule type="cellIs" dxfId="197" priority="84" operator="lessThan">
      <formula>0</formula>
    </cfRule>
  </conditionalFormatting>
  <conditionalFormatting sqref="M535">
    <cfRule type="cellIs" dxfId="196" priority="83" operator="lessThan">
      <formula>0</formula>
    </cfRule>
  </conditionalFormatting>
  <conditionalFormatting sqref="P535">
    <cfRule type="cellIs" dxfId="195" priority="82" operator="lessThan">
      <formula>0</formula>
    </cfRule>
  </conditionalFormatting>
  <conditionalFormatting sqref="S535">
    <cfRule type="cellIs" dxfId="194" priority="81" operator="lessThan">
      <formula>0</formula>
    </cfRule>
  </conditionalFormatting>
  <conditionalFormatting sqref="M560">
    <cfRule type="cellIs" dxfId="193" priority="80" operator="lessThan">
      <formula>0</formula>
    </cfRule>
  </conditionalFormatting>
  <conditionalFormatting sqref="P560">
    <cfRule type="cellIs" dxfId="192" priority="79" operator="lessThan">
      <formula>0</formula>
    </cfRule>
  </conditionalFormatting>
  <conditionalFormatting sqref="S560">
    <cfRule type="cellIs" dxfId="191" priority="78" operator="lessThan">
      <formula>0</formula>
    </cfRule>
  </conditionalFormatting>
  <conditionalFormatting sqref="M585">
    <cfRule type="cellIs" dxfId="190" priority="77" operator="lessThan">
      <formula>0</formula>
    </cfRule>
  </conditionalFormatting>
  <conditionalFormatting sqref="P585">
    <cfRule type="cellIs" dxfId="189" priority="76" operator="lessThan">
      <formula>0</formula>
    </cfRule>
  </conditionalFormatting>
  <conditionalFormatting sqref="S585">
    <cfRule type="cellIs" dxfId="188" priority="75" operator="lessThan">
      <formula>0</formula>
    </cfRule>
  </conditionalFormatting>
  <conditionalFormatting sqref="M610">
    <cfRule type="cellIs" dxfId="187" priority="74" operator="lessThan">
      <formula>0</formula>
    </cfRule>
  </conditionalFormatting>
  <conditionalFormatting sqref="P610">
    <cfRule type="cellIs" dxfId="186" priority="73" operator="lessThan">
      <formula>0</formula>
    </cfRule>
  </conditionalFormatting>
  <conditionalFormatting sqref="S610">
    <cfRule type="cellIs" dxfId="185" priority="72" operator="lessThan">
      <formula>0</formula>
    </cfRule>
  </conditionalFormatting>
  <conditionalFormatting sqref="M635">
    <cfRule type="cellIs" dxfId="184" priority="71" operator="lessThan">
      <formula>0</formula>
    </cfRule>
  </conditionalFormatting>
  <conditionalFormatting sqref="P635">
    <cfRule type="cellIs" dxfId="183" priority="70" operator="lessThan">
      <formula>0</formula>
    </cfRule>
  </conditionalFormatting>
  <conditionalFormatting sqref="S635">
    <cfRule type="cellIs" dxfId="182" priority="69" operator="lessThan">
      <formula>0</formula>
    </cfRule>
  </conditionalFormatting>
  <conditionalFormatting sqref="M660">
    <cfRule type="cellIs" dxfId="181" priority="68" operator="lessThan">
      <formula>0</formula>
    </cfRule>
  </conditionalFormatting>
  <conditionalFormatting sqref="P660">
    <cfRule type="cellIs" dxfId="180" priority="67" operator="lessThan">
      <formula>0</formula>
    </cfRule>
  </conditionalFormatting>
  <conditionalFormatting sqref="S660">
    <cfRule type="cellIs" dxfId="179" priority="66" operator="lessThan">
      <formula>0</formula>
    </cfRule>
  </conditionalFormatting>
  <conditionalFormatting sqref="M685">
    <cfRule type="cellIs" dxfId="178" priority="65" operator="lessThan">
      <formula>0</formula>
    </cfRule>
  </conditionalFormatting>
  <conditionalFormatting sqref="P685">
    <cfRule type="cellIs" dxfId="177" priority="64" operator="lessThan">
      <formula>0</formula>
    </cfRule>
  </conditionalFormatting>
  <conditionalFormatting sqref="S685">
    <cfRule type="cellIs" dxfId="176" priority="63" operator="lessThan">
      <formula>0</formula>
    </cfRule>
  </conditionalFormatting>
  <conditionalFormatting sqref="M710">
    <cfRule type="cellIs" dxfId="175" priority="62" operator="lessThan">
      <formula>0</formula>
    </cfRule>
  </conditionalFormatting>
  <conditionalFormatting sqref="P710">
    <cfRule type="cellIs" dxfId="174" priority="61" operator="lessThan">
      <formula>0</formula>
    </cfRule>
  </conditionalFormatting>
  <conditionalFormatting sqref="S710">
    <cfRule type="cellIs" dxfId="173" priority="60" operator="lessThan">
      <formula>0</formula>
    </cfRule>
  </conditionalFormatting>
  <conditionalFormatting sqref="M735">
    <cfRule type="cellIs" dxfId="172" priority="59" operator="lessThan">
      <formula>0</formula>
    </cfRule>
  </conditionalFormatting>
  <conditionalFormatting sqref="P735">
    <cfRule type="cellIs" dxfId="171" priority="58" operator="lessThan">
      <formula>0</formula>
    </cfRule>
  </conditionalFormatting>
  <conditionalFormatting sqref="S735">
    <cfRule type="cellIs" dxfId="170" priority="57" operator="lessThan">
      <formula>0</formula>
    </cfRule>
  </conditionalFormatting>
  <conditionalFormatting sqref="M760">
    <cfRule type="cellIs" dxfId="169" priority="56" operator="lessThan">
      <formula>0</formula>
    </cfRule>
  </conditionalFormatting>
  <conditionalFormatting sqref="P760">
    <cfRule type="cellIs" dxfId="168" priority="55" operator="lessThan">
      <formula>0</formula>
    </cfRule>
  </conditionalFormatting>
  <conditionalFormatting sqref="S760">
    <cfRule type="cellIs" dxfId="167" priority="54" operator="lessThan">
      <formula>0</formula>
    </cfRule>
  </conditionalFormatting>
  <conditionalFormatting sqref="F20:T20">
    <cfRule type="cellIs" dxfId="166" priority="53" operator="lessThan">
      <formula>0</formula>
    </cfRule>
  </conditionalFormatting>
  <conditionalFormatting sqref="F786:T786">
    <cfRule type="cellIs" dxfId="165" priority="52" operator="lessThan">
      <formula>0</formula>
    </cfRule>
  </conditionalFormatting>
  <conditionalFormatting sqref="J794:L794">
    <cfRule type="cellIs" dxfId="164" priority="51" operator="lessThan">
      <formula>0</formula>
    </cfRule>
  </conditionalFormatting>
  <conditionalFormatting sqref="M794:O794">
    <cfRule type="cellIs" dxfId="163" priority="50" operator="lessThan">
      <formula>0</formula>
    </cfRule>
  </conditionalFormatting>
  <conditionalFormatting sqref="P794:R794">
    <cfRule type="cellIs" dxfId="162" priority="49" operator="lessThan">
      <formula>0</formula>
    </cfRule>
  </conditionalFormatting>
  <conditionalFormatting sqref="S794:U794">
    <cfRule type="cellIs" dxfId="161" priority="48" operator="lessThan">
      <formula>0</formula>
    </cfRule>
  </conditionalFormatting>
  <conditionalFormatting sqref="V794:X794">
    <cfRule type="cellIs" dxfId="160" priority="47" operator="lessThan">
      <formula>0</formula>
    </cfRule>
  </conditionalFormatting>
  <conditionalFormatting sqref="P793">
    <cfRule type="cellIs" dxfId="159" priority="46" operator="lessThan">
      <formula>0</formula>
    </cfRule>
  </conditionalFormatting>
  <conditionalFormatting sqref="S793 V793">
    <cfRule type="cellIs" dxfId="158" priority="45" operator="lessThan">
      <formula>0</formula>
    </cfRule>
  </conditionalFormatting>
  <conditionalFormatting sqref="J793 M793">
    <cfRule type="cellIs" dxfId="157" priority="44" operator="lessThan">
      <formula>0</formula>
    </cfRule>
  </conditionalFormatting>
  <conditionalFormatting sqref="J807:L807">
    <cfRule type="cellIs" dxfId="156" priority="43" operator="lessThan">
      <formula>0</formula>
    </cfRule>
  </conditionalFormatting>
  <conditionalFormatting sqref="M807:O807">
    <cfRule type="cellIs" dxfId="155" priority="42" operator="lessThan">
      <formula>0</formula>
    </cfRule>
  </conditionalFormatting>
  <conditionalFormatting sqref="P807:R807">
    <cfRule type="cellIs" dxfId="154" priority="41" operator="lessThan">
      <formula>0</formula>
    </cfRule>
  </conditionalFormatting>
  <conditionalFormatting sqref="S807:U807">
    <cfRule type="cellIs" dxfId="153" priority="40" operator="lessThan">
      <formula>0</formula>
    </cfRule>
  </conditionalFormatting>
  <conditionalFormatting sqref="V807:X807">
    <cfRule type="cellIs" dxfId="152" priority="39" operator="lessThan">
      <formula>0</formula>
    </cfRule>
  </conditionalFormatting>
  <conditionalFormatting sqref="P806">
    <cfRule type="cellIs" dxfId="151" priority="38" operator="lessThan">
      <formula>0</formula>
    </cfRule>
  </conditionalFormatting>
  <conditionalFormatting sqref="S806 V806">
    <cfRule type="cellIs" dxfId="150" priority="37" operator="lessThan">
      <formula>0</formula>
    </cfRule>
  </conditionalFormatting>
  <conditionalFormatting sqref="J806 M806">
    <cfRule type="cellIs" dxfId="149" priority="36" operator="lessThan">
      <formula>0</formula>
    </cfRule>
  </conditionalFormatting>
  <conditionalFormatting sqref="J817:L817">
    <cfRule type="cellIs" dxfId="148" priority="35" operator="lessThan">
      <formula>0</formula>
    </cfRule>
  </conditionalFormatting>
  <conditionalFormatting sqref="M817:O817">
    <cfRule type="cellIs" dxfId="147" priority="34" operator="lessThan">
      <formula>0</formula>
    </cfRule>
  </conditionalFormatting>
  <conditionalFormatting sqref="P817:R817">
    <cfRule type="cellIs" dxfId="146" priority="33" operator="lessThan">
      <formula>0</formula>
    </cfRule>
  </conditionalFormatting>
  <conditionalFormatting sqref="S817:U817">
    <cfRule type="cellIs" dxfId="145" priority="32" operator="lessThan">
      <formula>0</formula>
    </cfRule>
  </conditionalFormatting>
  <conditionalFormatting sqref="V817:X817">
    <cfRule type="cellIs" dxfId="144" priority="31" operator="lessThan">
      <formula>0</formula>
    </cfRule>
  </conditionalFormatting>
  <conditionalFormatting sqref="P816">
    <cfRule type="cellIs" dxfId="143" priority="30" operator="lessThan">
      <formula>0</formula>
    </cfRule>
  </conditionalFormatting>
  <conditionalFormatting sqref="S816 V816">
    <cfRule type="cellIs" dxfId="142" priority="29" operator="lessThan">
      <formula>0</formula>
    </cfRule>
  </conditionalFormatting>
  <conditionalFormatting sqref="J816 M816">
    <cfRule type="cellIs" dxfId="141" priority="28" operator="lessThan">
      <formula>0</formula>
    </cfRule>
  </conditionalFormatting>
  <conditionalFormatting sqref="J838:L838">
    <cfRule type="cellIs" dxfId="140" priority="27" operator="lessThan">
      <formula>0</formula>
    </cfRule>
  </conditionalFormatting>
  <conditionalFormatting sqref="M838:O838">
    <cfRule type="cellIs" dxfId="139" priority="26" operator="lessThan">
      <formula>0</formula>
    </cfRule>
  </conditionalFormatting>
  <conditionalFormatting sqref="P838:R838">
    <cfRule type="cellIs" dxfId="138" priority="25" operator="lessThan">
      <formula>0</formula>
    </cfRule>
  </conditionalFormatting>
  <conditionalFormatting sqref="S838:U838">
    <cfRule type="cellIs" dxfId="137" priority="24" operator="lessThan">
      <formula>0</formula>
    </cfRule>
  </conditionalFormatting>
  <conditionalFormatting sqref="V838:X838">
    <cfRule type="cellIs" dxfId="136" priority="23" operator="lessThan">
      <formula>0</formula>
    </cfRule>
  </conditionalFormatting>
  <conditionalFormatting sqref="P837">
    <cfRule type="cellIs" dxfId="135" priority="22" operator="lessThan">
      <formula>0</formula>
    </cfRule>
  </conditionalFormatting>
  <conditionalFormatting sqref="S837 V837">
    <cfRule type="cellIs" dxfId="134" priority="21" operator="lessThan">
      <formula>0</formula>
    </cfRule>
  </conditionalFormatting>
  <conditionalFormatting sqref="J837 M837">
    <cfRule type="cellIs" dxfId="133" priority="20" operator="lessThan">
      <formula>0</formula>
    </cfRule>
  </conditionalFormatting>
  <conditionalFormatting sqref="J855:L855">
    <cfRule type="cellIs" dxfId="132" priority="19" operator="lessThan">
      <formula>0</formula>
    </cfRule>
  </conditionalFormatting>
  <conditionalFormatting sqref="M855:O855">
    <cfRule type="cellIs" dxfId="131" priority="18" operator="lessThan">
      <formula>0</formula>
    </cfRule>
  </conditionalFormatting>
  <conditionalFormatting sqref="P855:R855">
    <cfRule type="cellIs" dxfId="130" priority="17" operator="lessThan">
      <formula>0</formula>
    </cfRule>
  </conditionalFormatting>
  <conditionalFormatting sqref="S855:U855">
    <cfRule type="cellIs" dxfId="129" priority="16" operator="lessThan">
      <formula>0</formula>
    </cfRule>
  </conditionalFormatting>
  <conditionalFormatting sqref="V855:X855">
    <cfRule type="cellIs" dxfId="128" priority="15" operator="lessThan">
      <formula>0</formula>
    </cfRule>
  </conditionalFormatting>
  <conditionalFormatting sqref="P854">
    <cfRule type="cellIs" dxfId="127" priority="14" operator="lessThan">
      <formula>0</formula>
    </cfRule>
  </conditionalFormatting>
  <conditionalFormatting sqref="S854 V854">
    <cfRule type="cellIs" dxfId="126" priority="13" operator="lessThan">
      <formula>0</formula>
    </cfRule>
  </conditionalFormatting>
  <conditionalFormatting sqref="J854 M854">
    <cfRule type="cellIs" dxfId="125" priority="12" operator="lessThan">
      <formula>0</formula>
    </cfRule>
  </conditionalFormatting>
  <conditionalFormatting sqref="J862:L862">
    <cfRule type="cellIs" dxfId="124" priority="11" operator="lessThan">
      <formula>0</formula>
    </cfRule>
  </conditionalFormatting>
  <conditionalFormatting sqref="M862:O862">
    <cfRule type="cellIs" dxfId="123" priority="10" operator="lessThan">
      <formula>0</formula>
    </cfRule>
  </conditionalFormatting>
  <conditionalFormatting sqref="P862:R862">
    <cfRule type="cellIs" dxfId="122" priority="9" operator="lessThan">
      <formula>0</formula>
    </cfRule>
  </conditionalFormatting>
  <conditionalFormatting sqref="S862:U862">
    <cfRule type="cellIs" dxfId="121" priority="8" operator="lessThan">
      <formula>0</formula>
    </cfRule>
  </conditionalFormatting>
  <conditionalFormatting sqref="V862:X862">
    <cfRule type="cellIs" dxfId="120" priority="7" operator="lessThan">
      <formula>0</formula>
    </cfRule>
  </conditionalFormatting>
  <conditionalFormatting sqref="P861">
    <cfRule type="cellIs" dxfId="119" priority="6" operator="lessThan">
      <formula>0</formula>
    </cfRule>
  </conditionalFormatting>
  <conditionalFormatting sqref="S861 V861">
    <cfRule type="cellIs" dxfId="118" priority="5" operator="lessThan">
      <formula>0</formula>
    </cfRule>
  </conditionalFormatting>
  <conditionalFormatting sqref="J861 M861">
    <cfRule type="cellIs" dxfId="117" priority="4" operator="lessThan">
      <formula>0</formula>
    </cfRule>
  </conditionalFormatting>
  <conditionalFormatting sqref="L785">
    <cfRule type="cellIs" dxfId="116" priority="3" operator="lessThan">
      <formula>0</formula>
    </cfRule>
  </conditionalFormatting>
  <conditionalFormatting sqref="O785 R785">
    <cfRule type="cellIs" dxfId="115" priority="2" operator="lessThan">
      <formula>0</formula>
    </cfRule>
  </conditionalFormatting>
  <conditionalFormatting sqref="F785 I785">
    <cfRule type="cellIs" dxfId="114" priority="1" operator="lessThan">
      <formula>0</formula>
    </cfRule>
  </conditionalFormatting>
  <dataValidations count="2">
    <dataValidation type="list" allowBlank="1" showInputMessage="1" showErrorMessage="1" sqref="J818:X818" xr:uid="{907B969B-5567-4297-AC38-FFFDF88B421A}">
      <formula1>"Cria, Recria Engorda, Ciclo Completo"</formula1>
    </dataValidation>
    <dataValidation type="list" allowBlank="1" showInputMessage="1" showErrorMessage="1" sqref="J823:X823" xr:uid="{411C5294-F2C7-4012-9FAF-5098586D4B5A}">
      <formula1>"A Pasto, Confinamento, Semi Confinamento"</formula1>
    </dataValidation>
  </dataValidations>
  <hyperlinks>
    <hyperlink ref="C867" r:id="rId1" display="This work is licensed under a Creative Commons Attribution-NonCommercial 4.0 International License." xr:uid="{43736474-C8EA-45EC-8616-BDBAE586D76D}"/>
  </hyperlinks>
  <pageMargins left="0.511811024" right="0.511811024" top="0.78740157499999996" bottom="0.78740157499999996" header="0.31496062000000002" footer="0.31496062000000002"/>
  <ignoredErrors>
    <ignoredError sqref="X819 J819:L819 J813:L813 J803:L803" formulaRange="1"/>
    <ignoredError sqref="F789" evalError="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0A85E31-9899-45CC-88A2-DD76C100CA86}">
          <x14:formula1>
            <xm:f>'Cadastro de Itens'!$D$16:$D$79</xm:f>
          </x14:formula1>
          <xm:sqref>F34:H35 F59:H60 F84:H85 F109:H110 F134:H135 F159:H160 F184:H185 F209:H210 F234:H235 F259:H260 F284:H285 F309:H310 F334:H335 F359:H360 F384:H385 F409:H410 F434:H435 F459:H460 F484:H485 F509:H510 F534:H535 F559:H560 F584:H585 F609:H610 F634:H635 F659:H660 F684:H685 F709:H710 F734:H735 F759:H760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A9E1D-C3FD-4B9D-A86F-B03C10A30DEB}">
  <sheetPr codeName="Planilha12"/>
  <dimension ref="A1:A29"/>
  <sheetViews>
    <sheetView topLeftCell="A4" workbookViewId="0">
      <selection activeCell="C31" sqref="C31"/>
    </sheetView>
  </sheetViews>
  <sheetFormatPr defaultRowHeight="14.4" x14ac:dyDescent="0.3"/>
  <cols>
    <col min="1" max="1" width="17.6640625" style="1" customWidth="1"/>
  </cols>
  <sheetData>
    <row r="1" spans="1:1" x14ac:dyDescent="0.3">
      <c r="A1" s="1" t="s">
        <v>293</v>
      </c>
    </row>
    <row r="2" spans="1:1" x14ac:dyDescent="0.3">
      <c r="A2" s="1" t="s">
        <v>294</v>
      </c>
    </row>
    <row r="3" spans="1:1" x14ac:dyDescent="0.3">
      <c r="A3" s="1" t="s">
        <v>295</v>
      </c>
    </row>
    <row r="4" spans="1:1" x14ac:dyDescent="0.3">
      <c r="A4" s="1" t="s">
        <v>296</v>
      </c>
    </row>
    <row r="5" spans="1:1" x14ac:dyDescent="0.3">
      <c r="A5" s="1" t="s">
        <v>297</v>
      </c>
    </row>
    <row r="6" spans="1:1" x14ac:dyDescent="0.3">
      <c r="A6" s="1" t="s">
        <v>298</v>
      </c>
    </row>
    <row r="7" spans="1:1" x14ac:dyDescent="0.3">
      <c r="A7" s="1" t="s">
        <v>299</v>
      </c>
    </row>
    <row r="8" spans="1:1" x14ac:dyDescent="0.3">
      <c r="A8" s="1" t="s">
        <v>300</v>
      </c>
    </row>
    <row r="9" spans="1:1" x14ac:dyDescent="0.3">
      <c r="A9" s="1" t="s">
        <v>301</v>
      </c>
    </row>
    <row r="10" spans="1:1" x14ac:dyDescent="0.3">
      <c r="A10" s="1" t="s">
        <v>302</v>
      </c>
    </row>
    <row r="11" spans="1:1" x14ac:dyDescent="0.3">
      <c r="A11" s="1" t="s">
        <v>303</v>
      </c>
    </row>
    <row r="12" spans="1:1" x14ac:dyDescent="0.3">
      <c r="A12" s="1" t="s">
        <v>304</v>
      </c>
    </row>
    <row r="13" spans="1:1" x14ac:dyDescent="0.3">
      <c r="A13" s="1" t="s">
        <v>305</v>
      </c>
    </row>
    <row r="14" spans="1:1" x14ac:dyDescent="0.3">
      <c r="A14" s="1" t="s">
        <v>305</v>
      </c>
    </row>
    <row r="15" spans="1:1" x14ac:dyDescent="0.3">
      <c r="A15" s="1" t="s">
        <v>306</v>
      </c>
    </row>
    <row r="16" spans="1:1" x14ac:dyDescent="0.3">
      <c r="A16" s="1" t="s">
        <v>307</v>
      </c>
    </row>
    <row r="17" spans="1:1" x14ac:dyDescent="0.3">
      <c r="A17" s="1" t="s">
        <v>308</v>
      </c>
    </row>
    <row r="18" spans="1:1" x14ac:dyDescent="0.3">
      <c r="A18" s="1" t="s">
        <v>309</v>
      </c>
    </row>
    <row r="19" spans="1:1" x14ac:dyDescent="0.3">
      <c r="A19" s="1" t="s">
        <v>310</v>
      </c>
    </row>
    <row r="20" spans="1:1" x14ac:dyDescent="0.3">
      <c r="A20" s="1" t="s">
        <v>311</v>
      </c>
    </row>
    <row r="21" spans="1:1" x14ac:dyDescent="0.3">
      <c r="A21" s="1" t="s">
        <v>312</v>
      </c>
    </row>
    <row r="22" spans="1:1" x14ac:dyDescent="0.3">
      <c r="A22" s="1" t="s">
        <v>313</v>
      </c>
    </row>
    <row r="23" spans="1:1" x14ac:dyDescent="0.3">
      <c r="A23" s="1" t="s">
        <v>314</v>
      </c>
    </row>
    <row r="24" spans="1:1" x14ac:dyDescent="0.3">
      <c r="A24" s="1" t="s">
        <v>315</v>
      </c>
    </row>
    <row r="25" spans="1:1" x14ac:dyDescent="0.3">
      <c r="A25" s="1" t="s">
        <v>316</v>
      </c>
    </row>
    <row r="26" spans="1:1" x14ac:dyDescent="0.3">
      <c r="A26" s="1" t="s">
        <v>317</v>
      </c>
    </row>
    <row r="27" spans="1:1" x14ac:dyDescent="0.3">
      <c r="A27" s="1" t="s">
        <v>318</v>
      </c>
    </row>
    <row r="28" spans="1:1" x14ac:dyDescent="0.3">
      <c r="A28" s="1" t="s">
        <v>319</v>
      </c>
    </row>
    <row r="29" spans="1:1" x14ac:dyDescent="0.3">
      <c r="A29" s="1" t="s">
        <v>493</v>
      </c>
    </row>
  </sheetData>
  <phoneticPr fontId="19" type="noConversion"/>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BF4E-215A-4AAD-9541-A199196F3A5A}">
  <sheetPr codeName="Planilha16"/>
  <dimension ref="B2:S98"/>
  <sheetViews>
    <sheetView showGridLines="0" topLeftCell="A11" zoomScale="78" zoomScaleNormal="78" workbookViewId="0">
      <selection activeCell="K204" sqref="K204"/>
    </sheetView>
  </sheetViews>
  <sheetFormatPr defaultRowHeight="14.4" outlineLevelRow="1" x14ac:dyDescent="0.3"/>
  <cols>
    <col min="1" max="1" width="3.21875" customWidth="1"/>
    <col min="2" max="2" width="3.109375" customWidth="1"/>
    <col min="3" max="3" width="45.88671875" customWidth="1"/>
    <col min="4" max="4" width="23.6640625" customWidth="1"/>
    <col min="5" max="5" width="10.88671875" style="1" bestFit="1" customWidth="1"/>
    <col min="6" max="6" width="30" style="1" customWidth="1"/>
    <col min="7" max="17" width="28.109375" style="1" customWidth="1"/>
    <col min="18" max="18" width="22.6640625" bestFit="1" customWidth="1"/>
    <col min="19" max="19" width="3.6640625" customWidth="1"/>
  </cols>
  <sheetData>
    <row r="2" spans="2:19" x14ac:dyDescent="0.3">
      <c r="B2" s="4"/>
      <c r="C2" s="5"/>
      <c r="D2" s="6"/>
      <c r="E2" s="7"/>
      <c r="F2" s="7"/>
      <c r="G2" s="7"/>
      <c r="H2" s="7"/>
      <c r="I2" s="8"/>
      <c r="J2" s="8"/>
      <c r="K2" s="8"/>
      <c r="L2" s="8"/>
      <c r="M2" s="8"/>
      <c r="N2" s="8"/>
      <c r="O2" s="8"/>
      <c r="P2" s="8"/>
      <c r="Q2" s="7"/>
      <c r="R2" s="18"/>
      <c r="S2" s="9"/>
    </row>
    <row r="3" spans="2:19" ht="10.95" customHeight="1" outlineLevel="1" x14ac:dyDescent="0.3">
      <c r="B3" s="10"/>
      <c r="C3" s="550" t="e" vm="10">
        <v>#VALUE!</v>
      </c>
      <c r="D3" s="534" t="s">
        <v>16</v>
      </c>
      <c r="E3" s="516"/>
      <c r="F3" s="516"/>
      <c r="G3" s="516"/>
      <c r="H3" s="516"/>
      <c r="I3" s="516"/>
      <c r="J3" s="516"/>
      <c r="K3" s="516"/>
      <c r="L3" s="516"/>
      <c r="M3" s="516"/>
      <c r="N3" s="516"/>
      <c r="O3" s="516"/>
      <c r="P3" s="516"/>
      <c r="Q3" s="516"/>
      <c r="R3" s="48" t="s">
        <v>10</v>
      </c>
      <c r="S3" s="11"/>
    </row>
    <row r="4" spans="2:19" ht="14.4" customHeight="1" outlineLevel="1" x14ac:dyDescent="0.3">
      <c r="B4" s="10"/>
      <c r="C4" s="552"/>
      <c r="D4" s="536"/>
      <c r="E4" s="517"/>
      <c r="F4" s="517"/>
      <c r="G4" s="517"/>
      <c r="H4" s="517"/>
      <c r="I4" s="517"/>
      <c r="J4" s="517"/>
      <c r="K4" s="517"/>
      <c r="L4" s="517"/>
      <c r="M4" s="517"/>
      <c r="N4" s="517"/>
      <c r="O4" s="517"/>
      <c r="P4" s="517"/>
      <c r="Q4" s="517"/>
      <c r="R4" s="14" t="s">
        <v>15</v>
      </c>
      <c r="S4" s="11"/>
    </row>
    <row r="5" spans="2:19" ht="10.95" customHeight="1" outlineLevel="1" x14ac:dyDescent="0.3">
      <c r="B5" s="10"/>
      <c r="C5" s="552"/>
      <c r="D5" s="536"/>
      <c r="E5" s="517"/>
      <c r="F5" s="517"/>
      <c r="G5" s="517"/>
      <c r="H5" s="517"/>
      <c r="I5" s="517"/>
      <c r="J5" s="517"/>
      <c r="K5" s="517"/>
      <c r="L5" s="517"/>
      <c r="M5" s="517"/>
      <c r="N5" s="517"/>
      <c r="O5" s="517"/>
      <c r="P5" s="517"/>
      <c r="Q5" s="517"/>
      <c r="R5" s="48" t="s">
        <v>11</v>
      </c>
      <c r="S5" s="11"/>
    </row>
    <row r="6" spans="2:19" ht="14.4" customHeight="1" outlineLevel="1" x14ac:dyDescent="0.3">
      <c r="B6" s="10"/>
      <c r="C6" s="552"/>
      <c r="D6" s="536"/>
      <c r="E6" s="517"/>
      <c r="F6" s="517"/>
      <c r="G6" s="517"/>
      <c r="H6" s="517"/>
      <c r="I6" s="517"/>
      <c r="J6" s="517"/>
      <c r="K6" s="517"/>
      <c r="L6" s="517"/>
      <c r="M6" s="517"/>
      <c r="N6" s="517"/>
      <c r="O6" s="517"/>
      <c r="P6" s="517"/>
      <c r="Q6" s="517"/>
      <c r="R6" s="14" t="s">
        <v>12</v>
      </c>
      <c r="S6" s="11"/>
    </row>
    <row r="7" spans="2:19" ht="10.95" customHeight="1" outlineLevel="1" x14ac:dyDescent="0.3">
      <c r="B7" s="10"/>
      <c r="C7" s="552"/>
      <c r="D7" s="536"/>
      <c r="E7" s="517"/>
      <c r="F7" s="517"/>
      <c r="G7" s="517"/>
      <c r="H7" s="517"/>
      <c r="I7" s="517"/>
      <c r="J7" s="517"/>
      <c r="K7" s="517"/>
      <c r="L7" s="517"/>
      <c r="M7" s="517"/>
      <c r="N7" s="517"/>
      <c r="O7" s="517"/>
      <c r="P7" s="517"/>
      <c r="Q7" s="517"/>
      <c r="R7" s="48" t="s">
        <v>13</v>
      </c>
      <c r="S7" s="11"/>
    </row>
    <row r="8" spans="2:19" ht="14.4" customHeight="1" outlineLevel="1" x14ac:dyDescent="0.3">
      <c r="B8" s="10"/>
      <c r="C8" s="552"/>
      <c r="D8" s="536"/>
      <c r="E8" s="517"/>
      <c r="F8" s="517"/>
      <c r="G8" s="517"/>
      <c r="H8" s="517"/>
      <c r="I8" s="517"/>
      <c r="J8" s="517"/>
      <c r="K8" s="517"/>
      <c r="L8" s="517"/>
      <c r="M8" s="517"/>
      <c r="N8" s="517"/>
      <c r="O8" s="517"/>
      <c r="P8" s="517"/>
      <c r="Q8" s="517"/>
      <c r="R8" s="19">
        <v>45709</v>
      </c>
      <c r="S8" s="11"/>
    </row>
    <row r="9" spans="2:19" ht="10.95" customHeight="1" outlineLevel="1" x14ac:dyDescent="0.3">
      <c r="B9" s="10"/>
      <c r="C9" s="552"/>
      <c r="D9" s="536"/>
      <c r="E9" s="517"/>
      <c r="F9" s="517"/>
      <c r="G9" s="517"/>
      <c r="H9" s="517"/>
      <c r="I9" s="517"/>
      <c r="J9" s="517"/>
      <c r="K9" s="517"/>
      <c r="L9" s="517"/>
      <c r="M9" s="517"/>
      <c r="N9" s="517"/>
      <c r="O9" s="517"/>
      <c r="P9" s="517"/>
      <c r="Q9" s="517"/>
      <c r="R9" s="48" t="s">
        <v>14</v>
      </c>
      <c r="S9" s="11"/>
    </row>
    <row r="10" spans="2:19" ht="14.4" customHeight="1" outlineLevel="1" x14ac:dyDescent="0.3">
      <c r="B10" s="10"/>
      <c r="C10" s="554"/>
      <c r="D10" s="538"/>
      <c r="E10" s="518"/>
      <c r="F10" s="518"/>
      <c r="G10" s="518"/>
      <c r="H10" s="518"/>
      <c r="I10" s="518"/>
      <c r="J10" s="518"/>
      <c r="K10" s="518"/>
      <c r="L10" s="518"/>
      <c r="M10" s="518"/>
      <c r="N10" s="518"/>
      <c r="O10" s="518"/>
      <c r="P10" s="518"/>
      <c r="Q10" s="518"/>
      <c r="R10" s="14" t="s">
        <v>285</v>
      </c>
      <c r="S10" s="11"/>
    </row>
    <row r="11" spans="2:19" ht="14.4" customHeight="1" outlineLevel="1" x14ac:dyDescent="0.3">
      <c r="B11" s="10"/>
      <c r="C11" s="37"/>
      <c r="D11" s="15"/>
      <c r="E11" s="15"/>
      <c r="F11" s="15"/>
      <c r="G11" s="15"/>
      <c r="H11" s="15"/>
      <c r="I11" s="15"/>
      <c r="J11" s="15"/>
      <c r="K11" s="15"/>
      <c r="L11" s="15"/>
      <c r="M11" s="15"/>
      <c r="N11" s="15"/>
      <c r="O11" s="15"/>
      <c r="P11" s="15"/>
      <c r="Q11" s="15"/>
      <c r="R11" s="52"/>
      <c r="S11" s="11"/>
    </row>
    <row r="12" spans="2:19" ht="14.4" customHeight="1" outlineLevel="1" x14ac:dyDescent="0.3">
      <c r="B12" s="10"/>
      <c r="C12" s="566" t="s">
        <v>517</v>
      </c>
      <c r="D12" s="567"/>
      <c r="E12" s="567"/>
      <c r="F12" s="567"/>
      <c r="G12" s="567"/>
      <c r="H12" s="567"/>
      <c r="I12" s="567"/>
      <c r="J12" s="567"/>
      <c r="K12" s="567"/>
      <c r="L12" s="567"/>
      <c r="M12" s="567"/>
      <c r="N12" s="567"/>
      <c r="O12" s="567"/>
      <c r="P12" s="567"/>
      <c r="Q12" s="567"/>
      <c r="R12" s="568"/>
      <c r="S12" s="11"/>
    </row>
    <row r="13" spans="2:19" ht="14.4" customHeight="1" outlineLevel="1" x14ac:dyDescent="0.3">
      <c r="B13" s="10"/>
      <c r="C13" s="569"/>
      <c r="D13" s="570"/>
      <c r="E13" s="570"/>
      <c r="F13" s="570"/>
      <c r="G13" s="570"/>
      <c r="H13" s="570"/>
      <c r="I13" s="570"/>
      <c r="J13" s="570"/>
      <c r="K13" s="570"/>
      <c r="L13" s="570"/>
      <c r="M13" s="570"/>
      <c r="N13" s="570"/>
      <c r="O13" s="570"/>
      <c r="P13" s="570"/>
      <c r="Q13" s="570"/>
      <c r="R13" s="571"/>
      <c r="S13" s="11"/>
    </row>
    <row r="14" spans="2:19" ht="14.4" customHeight="1" outlineLevel="1" x14ac:dyDescent="0.3">
      <c r="B14" s="10"/>
      <c r="C14" s="109"/>
      <c r="D14" s="109"/>
      <c r="E14" s="109"/>
      <c r="F14" s="109"/>
      <c r="G14" s="109"/>
      <c r="H14" s="109"/>
      <c r="I14" s="109"/>
      <c r="J14" s="109"/>
      <c r="K14" s="109"/>
      <c r="L14" s="109"/>
      <c r="M14" s="109"/>
      <c r="N14" s="109"/>
      <c r="O14" s="109"/>
      <c r="P14" s="109"/>
      <c r="Q14" s="109"/>
      <c r="R14" s="109"/>
      <c r="S14" s="11"/>
    </row>
    <row r="15" spans="2:19" ht="14.4" customHeight="1" outlineLevel="1" x14ac:dyDescent="0.3">
      <c r="B15" s="10"/>
      <c r="C15" s="575" t="s">
        <v>482</v>
      </c>
      <c r="D15" s="576"/>
      <c r="E15" s="109"/>
      <c r="F15" s="564"/>
      <c r="G15" s="562"/>
      <c r="H15" s="109"/>
      <c r="I15" s="109"/>
      <c r="J15" s="109"/>
      <c r="K15" s="109"/>
      <c r="L15" s="109"/>
      <c r="M15" s="109"/>
      <c r="N15" s="109"/>
      <c r="O15" s="109"/>
      <c r="P15" s="109"/>
      <c r="Q15" s="109"/>
      <c r="R15" s="109"/>
      <c r="S15" s="11"/>
    </row>
    <row r="16" spans="2:19" ht="16.8" customHeight="1" outlineLevel="1" x14ac:dyDescent="0.3">
      <c r="B16" s="10"/>
      <c r="C16" s="575"/>
      <c r="D16" s="577"/>
      <c r="E16" s="109"/>
      <c r="F16" s="564"/>
      <c r="G16" s="563"/>
      <c r="H16" s="109"/>
      <c r="I16" s="109"/>
      <c r="J16" s="109"/>
      <c r="K16" s="109"/>
      <c r="L16" s="109"/>
      <c r="M16" s="109"/>
      <c r="N16" s="109"/>
      <c r="O16" s="109"/>
      <c r="P16" s="109"/>
      <c r="Q16" s="109"/>
      <c r="R16" s="109"/>
      <c r="S16" s="11"/>
    </row>
    <row r="17" spans="2:19" ht="14.4" customHeight="1" outlineLevel="1" x14ac:dyDescent="0.3">
      <c r="B17" s="10"/>
      <c r="C17" s="109"/>
      <c r="D17" s="109"/>
      <c r="E17" s="109"/>
      <c r="F17" s="109"/>
      <c r="G17" s="109"/>
      <c r="H17" s="109"/>
      <c r="I17" s="109"/>
      <c r="J17" s="109"/>
      <c r="K17" s="109"/>
      <c r="L17" s="109"/>
      <c r="M17" s="109"/>
      <c r="N17" s="109"/>
      <c r="O17" s="109"/>
      <c r="P17" s="109"/>
      <c r="Q17" s="109"/>
      <c r="R17" s="109"/>
      <c r="S17" s="11"/>
    </row>
    <row r="18" spans="2:19" ht="33" customHeight="1" x14ac:dyDescent="0.3">
      <c r="B18" s="22"/>
      <c r="C18" s="556" t="s">
        <v>49</v>
      </c>
      <c r="D18" s="557"/>
      <c r="E18" s="557"/>
      <c r="F18" s="776" t="s">
        <v>521</v>
      </c>
      <c r="G18" s="776"/>
      <c r="H18" s="776"/>
      <c r="I18" s="776"/>
      <c r="J18" s="776"/>
      <c r="K18" s="776"/>
      <c r="L18" s="776"/>
      <c r="M18" s="776"/>
      <c r="N18" s="776"/>
      <c r="O18" s="776"/>
      <c r="P18" s="776"/>
      <c r="Q18" s="776"/>
      <c r="R18" s="776"/>
      <c r="S18" s="21"/>
    </row>
    <row r="19" spans="2:19" s="2" customFormat="1" ht="27" customHeight="1" x14ac:dyDescent="0.3">
      <c r="B19" s="39"/>
      <c r="C19" s="684" t="s">
        <v>520</v>
      </c>
      <c r="D19" s="685"/>
      <c r="E19" s="686"/>
      <c r="F19" s="64" t="s">
        <v>522</v>
      </c>
      <c r="G19" s="64" t="s">
        <v>523</v>
      </c>
      <c r="H19" s="64" t="s">
        <v>524</v>
      </c>
      <c r="I19" s="64" t="s">
        <v>525</v>
      </c>
      <c r="J19" s="64" t="s">
        <v>526</v>
      </c>
      <c r="K19" s="64" t="s">
        <v>527</v>
      </c>
      <c r="L19" s="64" t="s">
        <v>528</v>
      </c>
      <c r="M19" s="64" t="s">
        <v>529</v>
      </c>
      <c r="N19" s="64" t="s">
        <v>530</v>
      </c>
      <c r="O19" s="64" t="s">
        <v>531</v>
      </c>
      <c r="P19" s="64" t="s">
        <v>532</v>
      </c>
      <c r="Q19" s="64" t="s">
        <v>533</v>
      </c>
      <c r="R19" s="35" t="s">
        <v>9</v>
      </c>
      <c r="S19" s="40"/>
    </row>
    <row r="20" spans="2:19" s="2" customFormat="1" ht="27.6" customHeight="1" x14ac:dyDescent="0.3">
      <c r="B20" s="39"/>
      <c r="C20" s="140" t="s">
        <v>518</v>
      </c>
      <c r="D20" s="695" t="s">
        <v>519</v>
      </c>
      <c r="E20" s="695"/>
      <c r="F20" s="322">
        <f t="shared" ref="F20:Q20" si="0">SUM(F21:F62)</f>
        <v>0</v>
      </c>
      <c r="G20" s="322">
        <f t="shared" si="0"/>
        <v>0</v>
      </c>
      <c r="H20" s="322">
        <f t="shared" si="0"/>
        <v>0</v>
      </c>
      <c r="I20" s="322">
        <f t="shared" si="0"/>
        <v>0</v>
      </c>
      <c r="J20" s="322">
        <f t="shared" si="0"/>
        <v>0</v>
      </c>
      <c r="K20" s="322">
        <f t="shared" si="0"/>
        <v>0</v>
      </c>
      <c r="L20" s="322">
        <f t="shared" si="0"/>
        <v>0</v>
      </c>
      <c r="M20" s="322">
        <f t="shared" si="0"/>
        <v>0</v>
      </c>
      <c r="N20" s="322">
        <f t="shared" si="0"/>
        <v>0</v>
      </c>
      <c r="O20" s="322">
        <f t="shared" si="0"/>
        <v>0</v>
      </c>
      <c r="P20" s="322">
        <f t="shared" si="0"/>
        <v>0</v>
      </c>
      <c r="Q20" s="322">
        <f t="shared" si="0"/>
        <v>0</v>
      </c>
      <c r="R20" s="323">
        <f t="shared" ref="R20:R45" si="1">SUM(G20:Q20)</f>
        <v>0</v>
      </c>
      <c r="S20" s="40"/>
    </row>
    <row r="21" spans="2:19" s="2" customFormat="1" ht="18" customHeight="1" x14ac:dyDescent="0.3">
      <c r="B21" s="39"/>
      <c r="C21" s="486"/>
      <c r="D21" s="780"/>
      <c r="E21" s="780"/>
      <c r="F21" s="466"/>
      <c r="G21" s="92"/>
      <c r="H21" s="92"/>
      <c r="I21" s="92"/>
      <c r="J21" s="92"/>
      <c r="K21" s="92"/>
      <c r="L21" s="92"/>
      <c r="M21" s="92"/>
      <c r="N21" s="92"/>
      <c r="O21" s="92"/>
      <c r="P21" s="92"/>
      <c r="Q21" s="92"/>
      <c r="R21" s="99">
        <f t="shared" si="1"/>
        <v>0</v>
      </c>
      <c r="S21" s="40"/>
    </row>
    <row r="22" spans="2:19" s="2" customFormat="1" ht="18" customHeight="1" x14ac:dyDescent="0.3">
      <c r="B22" s="39"/>
      <c r="C22" s="487"/>
      <c r="D22" s="781"/>
      <c r="E22" s="781"/>
      <c r="F22" s="489"/>
      <c r="G22" s="96"/>
      <c r="H22" s="96"/>
      <c r="I22" s="96"/>
      <c r="J22" s="96"/>
      <c r="K22" s="96"/>
      <c r="L22" s="96"/>
      <c r="M22" s="96"/>
      <c r="N22" s="96"/>
      <c r="O22" s="96"/>
      <c r="P22" s="96"/>
      <c r="Q22" s="96"/>
      <c r="R22" s="100">
        <f t="shared" si="1"/>
        <v>0</v>
      </c>
      <c r="S22" s="40"/>
    </row>
    <row r="23" spans="2:19" s="2" customFormat="1" ht="18" customHeight="1" x14ac:dyDescent="0.3">
      <c r="B23" s="39"/>
      <c r="C23" s="488"/>
      <c r="D23" s="777"/>
      <c r="E23" s="777"/>
      <c r="F23" s="466"/>
      <c r="G23" s="92"/>
      <c r="H23" s="92"/>
      <c r="I23" s="92"/>
      <c r="J23" s="92"/>
      <c r="K23" s="92"/>
      <c r="L23" s="92"/>
      <c r="M23" s="92"/>
      <c r="N23" s="92"/>
      <c r="O23" s="92"/>
      <c r="P23" s="92"/>
      <c r="Q23" s="92"/>
      <c r="R23" s="99">
        <f t="shared" si="1"/>
        <v>0</v>
      </c>
      <c r="S23" s="40"/>
    </row>
    <row r="24" spans="2:19" s="2" customFormat="1" ht="18" customHeight="1" x14ac:dyDescent="0.3">
      <c r="B24" s="39"/>
      <c r="C24" s="487"/>
      <c r="D24" s="781"/>
      <c r="E24" s="781"/>
      <c r="F24" s="489"/>
      <c r="G24" s="96"/>
      <c r="H24" s="96"/>
      <c r="I24" s="96"/>
      <c r="J24" s="96"/>
      <c r="K24" s="96"/>
      <c r="L24" s="96"/>
      <c r="M24" s="96"/>
      <c r="N24" s="96"/>
      <c r="O24" s="96"/>
      <c r="P24" s="96"/>
      <c r="Q24" s="96"/>
      <c r="R24" s="100">
        <f t="shared" si="1"/>
        <v>0</v>
      </c>
      <c r="S24" s="40"/>
    </row>
    <row r="25" spans="2:19" s="2" customFormat="1" ht="18" customHeight="1" x14ac:dyDescent="0.3">
      <c r="B25" s="39"/>
      <c r="C25" s="488"/>
      <c r="D25" s="777"/>
      <c r="E25" s="777"/>
      <c r="F25" s="466"/>
      <c r="G25" s="92"/>
      <c r="H25" s="92"/>
      <c r="I25" s="92"/>
      <c r="J25" s="92"/>
      <c r="K25" s="92"/>
      <c r="L25" s="92"/>
      <c r="M25" s="92"/>
      <c r="N25" s="92"/>
      <c r="O25" s="92"/>
      <c r="P25" s="92"/>
      <c r="Q25" s="92"/>
      <c r="R25" s="99">
        <f t="shared" si="1"/>
        <v>0</v>
      </c>
      <c r="S25" s="40"/>
    </row>
    <row r="26" spans="2:19" s="2" customFormat="1" ht="18" customHeight="1" x14ac:dyDescent="0.3">
      <c r="B26" s="39"/>
      <c r="C26" s="487"/>
      <c r="D26" s="781"/>
      <c r="E26" s="781"/>
      <c r="F26" s="489"/>
      <c r="G26" s="96"/>
      <c r="H26" s="96"/>
      <c r="I26" s="96"/>
      <c r="J26" s="96"/>
      <c r="K26" s="96"/>
      <c r="L26" s="96"/>
      <c r="M26" s="96"/>
      <c r="N26" s="96"/>
      <c r="O26" s="96"/>
      <c r="P26" s="96"/>
      <c r="Q26" s="96"/>
      <c r="R26" s="100">
        <f t="shared" si="1"/>
        <v>0</v>
      </c>
      <c r="S26" s="40"/>
    </row>
    <row r="27" spans="2:19" s="2" customFormat="1" ht="18" customHeight="1" x14ac:dyDescent="0.3">
      <c r="B27" s="39"/>
      <c r="C27" s="488"/>
      <c r="D27" s="777"/>
      <c r="E27" s="777"/>
      <c r="F27" s="466"/>
      <c r="G27" s="92"/>
      <c r="H27" s="92"/>
      <c r="I27" s="92"/>
      <c r="J27" s="92"/>
      <c r="K27" s="92"/>
      <c r="L27" s="92"/>
      <c r="M27" s="92"/>
      <c r="N27" s="92"/>
      <c r="O27" s="92"/>
      <c r="P27" s="92"/>
      <c r="Q27" s="92"/>
      <c r="R27" s="99">
        <f t="shared" si="1"/>
        <v>0</v>
      </c>
      <c r="S27" s="40"/>
    </row>
    <row r="28" spans="2:19" s="2" customFormat="1" ht="18" customHeight="1" x14ac:dyDescent="0.3">
      <c r="B28" s="39"/>
      <c r="C28" s="487"/>
      <c r="D28" s="781"/>
      <c r="E28" s="781"/>
      <c r="F28" s="489"/>
      <c r="G28" s="96"/>
      <c r="H28" s="96"/>
      <c r="I28" s="96"/>
      <c r="J28" s="96"/>
      <c r="K28" s="96"/>
      <c r="L28" s="96"/>
      <c r="M28" s="96"/>
      <c r="N28" s="96"/>
      <c r="O28" s="96"/>
      <c r="P28" s="96"/>
      <c r="Q28" s="96"/>
      <c r="R28" s="100">
        <f t="shared" si="1"/>
        <v>0</v>
      </c>
      <c r="S28" s="40"/>
    </row>
    <row r="29" spans="2:19" s="2" customFormat="1" ht="18" customHeight="1" x14ac:dyDescent="0.3">
      <c r="B29" s="39"/>
      <c r="C29" s="488"/>
      <c r="D29" s="777"/>
      <c r="E29" s="777"/>
      <c r="F29" s="466"/>
      <c r="G29" s="92"/>
      <c r="H29" s="92"/>
      <c r="I29" s="92"/>
      <c r="J29" s="92"/>
      <c r="K29" s="92"/>
      <c r="L29" s="92"/>
      <c r="M29" s="92"/>
      <c r="N29" s="92"/>
      <c r="O29" s="92"/>
      <c r="P29" s="92"/>
      <c r="Q29" s="92"/>
      <c r="R29" s="99">
        <f t="shared" si="1"/>
        <v>0</v>
      </c>
      <c r="S29" s="40"/>
    </row>
    <row r="30" spans="2:19" s="2" customFormat="1" ht="18" customHeight="1" x14ac:dyDescent="0.3">
      <c r="B30" s="39"/>
      <c r="C30" s="487"/>
      <c r="D30" s="781"/>
      <c r="E30" s="781"/>
      <c r="F30" s="489"/>
      <c r="G30" s="96"/>
      <c r="H30" s="96"/>
      <c r="I30" s="96"/>
      <c r="J30" s="96"/>
      <c r="K30" s="96"/>
      <c r="L30" s="96"/>
      <c r="M30" s="96"/>
      <c r="N30" s="96"/>
      <c r="O30" s="96"/>
      <c r="P30" s="96"/>
      <c r="Q30" s="96"/>
      <c r="R30" s="100">
        <f t="shared" si="1"/>
        <v>0</v>
      </c>
      <c r="S30" s="40"/>
    </row>
    <row r="31" spans="2:19" s="2" customFormat="1" ht="18" customHeight="1" x14ac:dyDescent="0.3">
      <c r="B31" s="39"/>
      <c r="C31" s="488"/>
      <c r="D31" s="777"/>
      <c r="E31" s="777"/>
      <c r="F31" s="466"/>
      <c r="G31" s="92"/>
      <c r="H31" s="92"/>
      <c r="I31" s="92"/>
      <c r="J31" s="92"/>
      <c r="K31" s="92"/>
      <c r="L31" s="92"/>
      <c r="M31" s="92"/>
      <c r="N31" s="92"/>
      <c r="O31" s="92"/>
      <c r="P31" s="92"/>
      <c r="Q31" s="92"/>
      <c r="R31" s="99">
        <f t="shared" si="1"/>
        <v>0</v>
      </c>
      <c r="S31" s="40"/>
    </row>
    <row r="32" spans="2:19" s="2" customFormat="1" ht="18" customHeight="1" x14ac:dyDescent="0.3">
      <c r="B32" s="39"/>
      <c r="C32" s="487"/>
      <c r="D32" s="781"/>
      <c r="E32" s="781"/>
      <c r="F32" s="489"/>
      <c r="G32" s="96"/>
      <c r="H32" s="96"/>
      <c r="I32" s="96"/>
      <c r="J32" s="96"/>
      <c r="K32" s="96"/>
      <c r="L32" s="96"/>
      <c r="M32" s="96"/>
      <c r="N32" s="96"/>
      <c r="O32" s="96"/>
      <c r="P32" s="96"/>
      <c r="Q32" s="96"/>
      <c r="R32" s="100">
        <f t="shared" si="1"/>
        <v>0</v>
      </c>
      <c r="S32" s="40"/>
    </row>
    <row r="33" spans="2:19" s="2" customFormat="1" ht="18" customHeight="1" x14ac:dyDescent="0.3">
      <c r="B33" s="39"/>
      <c r="C33" s="488"/>
      <c r="D33" s="777"/>
      <c r="E33" s="777"/>
      <c r="F33" s="466"/>
      <c r="G33" s="92"/>
      <c r="H33" s="92"/>
      <c r="I33" s="92"/>
      <c r="J33" s="92"/>
      <c r="K33" s="92"/>
      <c r="L33" s="92"/>
      <c r="M33" s="92"/>
      <c r="N33" s="92"/>
      <c r="O33" s="92"/>
      <c r="P33" s="92"/>
      <c r="Q33" s="92"/>
      <c r="R33" s="99">
        <f t="shared" si="1"/>
        <v>0</v>
      </c>
      <c r="S33" s="40"/>
    </row>
    <row r="34" spans="2:19" s="2" customFormat="1" ht="18" customHeight="1" x14ac:dyDescent="0.3">
      <c r="B34" s="39"/>
      <c r="C34" s="487"/>
      <c r="D34" s="781"/>
      <c r="E34" s="781"/>
      <c r="F34" s="489"/>
      <c r="G34" s="96"/>
      <c r="H34" s="96"/>
      <c r="I34" s="96"/>
      <c r="J34" s="96"/>
      <c r="K34" s="96"/>
      <c r="L34" s="96"/>
      <c r="M34" s="96"/>
      <c r="N34" s="96"/>
      <c r="O34" s="96"/>
      <c r="P34" s="96"/>
      <c r="Q34" s="96"/>
      <c r="R34" s="100">
        <f t="shared" si="1"/>
        <v>0</v>
      </c>
      <c r="S34" s="40"/>
    </row>
    <row r="35" spans="2:19" s="2" customFormat="1" ht="18" customHeight="1" x14ac:dyDescent="0.3">
      <c r="B35" s="39"/>
      <c r="C35" s="488"/>
      <c r="D35" s="777"/>
      <c r="E35" s="777"/>
      <c r="F35" s="466"/>
      <c r="G35" s="92"/>
      <c r="H35" s="92"/>
      <c r="I35" s="92"/>
      <c r="J35" s="92"/>
      <c r="K35" s="92"/>
      <c r="L35" s="92"/>
      <c r="M35" s="92"/>
      <c r="N35" s="92"/>
      <c r="O35" s="92"/>
      <c r="P35" s="92"/>
      <c r="Q35" s="92"/>
      <c r="R35" s="99">
        <f t="shared" si="1"/>
        <v>0</v>
      </c>
      <c r="S35" s="40"/>
    </row>
    <row r="36" spans="2:19" s="2" customFormat="1" ht="18" customHeight="1" x14ac:dyDescent="0.3">
      <c r="B36" s="39"/>
      <c r="C36" s="487"/>
      <c r="D36" s="781"/>
      <c r="E36" s="781"/>
      <c r="F36" s="489"/>
      <c r="G36" s="96"/>
      <c r="H36" s="96"/>
      <c r="I36" s="96"/>
      <c r="J36" s="96"/>
      <c r="K36" s="96"/>
      <c r="L36" s="96"/>
      <c r="M36" s="96"/>
      <c r="N36" s="96"/>
      <c r="O36" s="96"/>
      <c r="P36" s="96"/>
      <c r="Q36" s="96"/>
      <c r="R36" s="100">
        <f t="shared" si="1"/>
        <v>0</v>
      </c>
      <c r="S36" s="40"/>
    </row>
    <row r="37" spans="2:19" s="2" customFormat="1" ht="18" customHeight="1" x14ac:dyDescent="0.3">
      <c r="B37" s="39"/>
      <c r="C37" s="488"/>
      <c r="D37" s="777"/>
      <c r="E37" s="777"/>
      <c r="F37" s="466"/>
      <c r="G37" s="92"/>
      <c r="H37" s="92"/>
      <c r="I37" s="92"/>
      <c r="J37" s="92"/>
      <c r="K37" s="92"/>
      <c r="L37" s="92"/>
      <c r="M37" s="92"/>
      <c r="N37" s="92"/>
      <c r="O37" s="92"/>
      <c r="P37" s="92"/>
      <c r="Q37" s="92"/>
      <c r="R37" s="99">
        <f t="shared" si="1"/>
        <v>0</v>
      </c>
      <c r="S37" s="40"/>
    </row>
    <row r="38" spans="2:19" s="2" customFormat="1" ht="18" customHeight="1" x14ac:dyDescent="0.3">
      <c r="B38" s="39"/>
      <c r="C38" s="487"/>
      <c r="D38" s="781"/>
      <c r="E38" s="781"/>
      <c r="F38" s="489"/>
      <c r="G38" s="96"/>
      <c r="H38" s="96"/>
      <c r="I38" s="96"/>
      <c r="J38" s="96"/>
      <c r="K38" s="96"/>
      <c r="L38" s="96"/>
      <c r="M38" s="96"/>
      <c r="N38" s="96"/>
      <c r="O38" s="96"/>
      <c r="P38" s="96"/>
      <c r="Q38" s="96"/>
      <c r="R38" s="100">
        <f t="shared" si="1"/>
        <v>0</v>
      </c>
      <c r="S38" s="40"/>
    </row>
    <row r="39" spans="2:19" s="2" customFormat="1" ht="18" customHeight="1" x14ac:dyDescent="0.3">
      <c r="B39" s="39"/>
      <c r="C39" s="488"/>
      <c r="D39" s="777"/>
      <c r="E39" s="777"/>
      <c r="F39" s="466"/>
      <c r="G39" s="92"/>
      <c r="H39" s="92"/>
      <c r="I39" s="92"/>
      <c r="J39" s="92"/>
      <c r="K39" s="92"/>
      <c r="L39" s="92"/>
      <c r="M39" s="92"/>
      <c r="N39" s="92"/>
      <c r="O39" s="92"/>
      <c r="P39" s="92"/>
      <c r="Q39" s="92"/>
      <c r="R39" s="99">
        <f t="shared" si="1"/>
        <v>0</v>
      </c>
      <c r="S39" s="40"/>
    </row>
    <row r="40" spans="2:19" s="2" customFormat="1" ht="18" customHeight="1" x14ac:dyDescent="0.3">
      <c r="B40" s="39"/>
      <c r="C40" s="487"/>
      <c r="D40" s="781"/>
      <c r="E40" s="781"/>
      <c r="F40" s="489"/>
      <c r="G40" s="96"/>
      <c r="H40" s="96"/>
      <c r="I40" s="96"/>
      <c r="J40" s="96"/>
      <c r="K40" s="96"/>
      <c r="L40" s="96"/>
      <c r="M40" s="96"/>
      <c r="N40" s="96"/>
      <c r="O40" s="96"/>
      <c r="P40" s="96"/>
      <c r="Q40" s="96"/>
      <c r="R40" s="100">
        <f t="shared" si="1"/>
        <v>0</v>
      </c>
      <c r="S40" s="40"/>
    </row>
    <row r="41" spans="2:19" s="2" customFormat="1" ht="18" customHeight="1" x14ac:dyDescent="0.3">
      <c r="B41" s="39"/>
      <c r="C41" s="488"/>
      <c r="D41" s="777"/>
      <c r="E41" s="777"/>
      <c r="F41" s="466"/>
      <c r="G41" s="92"/>
      <c r="H41" s="92"/>
      <c r="I41" s="92"/>
      <c r="J41" s="92"/>
      <c r="K41" s="92"/>
      <c r="L41" s="92"/>
      <c r="M41" s="92"/>
      <c r="N41" s="92"/>
      <c r="O41" s="92"/>
      <c r="P41" s="92"/>
      <c r="Q41" s="92"/>
      <c r="R41" s="99">
        <f t="shared" si="1"/>
        <v>0</v>
      </c>
      <c r="S41" s="40"/>
    </row>
    <row r="42" spans="2:19" s="2" customFormat="1" ht="18" customHeight="1" x14ac:dyDescent="0.3">
      <c r="B42" s="39"/>
      <c r="C42" s="487"/>
      <c r="D42" s="781"/>
      <c r="E42" s="781"/>
      <c r="F42" s="489"/>
      <c r="G42" s="96"/>
      <c r="H42" s="96"/>
      <c r="I42" s="96"/>
      <c r="J42" s="96"/>
      <c r="K42" s="96"/>
      <c r="L42" s="96"/>
      <c r="M42" s="96"/>
      <c r="N42" s="96"/>
      <c r="O42" s="96"/>
      <c r="P42" s="96"/>
      <c r="Q42" s="96"/>
      <c r="R42" s="100">
        <f t="shared" si="1"/>
        <v>0</v>
      </c>
      <c r="S42" s="40"/>
    </row>
    <row r="43" spans="2:19" s="2" customFormat="1" ht="18" customHeight="1" x14ac:dyDescent="0.3">
      <c r="B43" s="39"/>
      <c r="C43" s="488"/>
      <c r="D43" s="777"/>
      <c r="E43" s="777"/>
      <c r="F43" s="466"/>
      <c r="G43" s="92"/>
      <c r="H43" s="92"/>
      <c r="I43" s="92"/>
      <c r="J43" s="92"/>
      <c r="K43" s="92"/>
      <c r="L43" s="92"/>
      <c r="M43" s="92"/>
      <c r="N43" s="92"/>
      <c r="O43" s="92"/>
      <c r="P43" s="92"/>
      <c r="Q43" s="92"/>
      <c r="R43" s="99">
        <f t="shared" si="1"/>
        <v>0</v>
      </c>
      <c r="S43" s="40"/>
    </row>
    <row r="44" spans="2:19" s="2" customFormat="1" ht="18" customHeight="1" x14ac:dyDescent="0.3">
      <c r="B44" s="39"/>
      <c r="C44" s="487"/>
      <c r="D44" s="781"/>
      <c r="E44" s="781"/>
      <c r="F44" s="489"/>
      <c r="G44" s="94"/>
      <c r="H44" s="96"/>
      <c r="I44" s="96"/>
      <c r="J44" s="96"/>
      <c r="K44" s="96"/>
      <c r="L44" s="96"/>
      <c r="M44" s="96"/>
      <c r="N44" s="96"/>
      <c r="O44" s="96"/>
      <c r="P44" s="96"/>
      <c r="Q44" s="96"/>
      <c r="R44" s="100">
        <f t="shared" si="1"/>
        <v>0</v>
      </c>
      <c r="S44" s="40"/>
    </row>
    <row r="45" spans="2:19" s="2" customFormat="1" ht="18" customHeight="1" x14ac:dyDescent="0.3">
      <c r="B45" s="39"/>
      <c r="C45" s="488"/>
      <c r="D45" s="777"/>
      <c r="E45" s="777"/>
      <c r="F45" s="466"/>
      <c r="G45" s="88"/>
      <c r="H45" s="92"/>
      <c r="I45" s="92"/>
      <c r="J45" s="92"/>
      <c r="K45" s="92"/>
      <c r="L45" s="92"/>
      <c r="M45" s="92"/>
      <c r="N45" s="92"/>
      <c r="O45" s="92"/>
      <c r="P45" s="92"/>
      <c r="Q45" s="92"/>
      <c r="R45" s="99">
        <f t="shared" si="1"/>
        <v>0</v>
      </c>
      <c r="S45" s="40"/>
    </row>
    <row r="46" spans="2:19" s="2" customFormat="1" ht="18" customHeight="1" x14ac:dyDescent="0.3">
      <c r="B46" s="39"/>
      <c r="C46" s="487"/>
      <c r="D46" s="781"/>
      <c r="E46" s="781"/>
      <c r="F46" s="489"/>
      <c r="G46" s="94"/>
      <c r="H46" s="96"/>
      <c r="I46" s="96"/>
      <c r="J46" s="96"/>
      <c r="K46" s="96"/>
      <c r="L46" s="96"/>
      <c r="M46" s="96"/>
      <c r="N46" s="96"/>
      <c r="O46" s="96"/>
      <c r="P46" s="96"/>
      <c r="Q46" s="96"/>
      <c r="R46" s="100">
        <v>0</v>
      </c>
      <c r="S46" s="40"/>
    </row>
    <row r="47" spans="2:19" s="2" customFormat="1" ht="18" customHeight="1" x14ac:dyDescent="0.3">
      <c r="B47" s="39"/>
      <c r="C47" s="488"/>
      <c r="D47" s="777"/>
      <c r="E47" s="777"/>
      <c r="F47" s="466"/>
      <c r="G47" s="88"/>
      <c r="H47" s="92"/>
      <c r="I47" s="92"/>
      <c r="J47" s="92"/>
      <c r="K47" s="92"/>
      <c r="L47" s="92"/>
      <c r="M47" s="92"/>
      <c r="N47" s="92"/>
      <c r="O47" s="92"/>
      <c r="P47" s="92"/>
      <c r="Q47" s="92"/>
      <c r="R47" s="99">
        <v>0</v>
      </c>
      <c r="S47" s="40"/>
    </row>
    <row r="48" spans="2:19" s="2" customFormat="1" ht="18" customHeight="1" x14ac:dyDescent="0.3">
      <c r="B48" s="39"/>
      <c r="C48" s="487"/>
      <c r="D48" s="781"/>
      <c r="E48" s="781"/>
      <c r="F48" s="489"/>
      <c r="G48" s="94"/>
      <c r="H48" s="96"/>
      <c r="I48" s="96"/>
      <c r="J48" s="96"/>
      <c r="K48" s="96"/>
      <c r="L48" s="96"/>
      <c r="M48" s="96"/>
      <c r="N48" s="96"/>
      <c r="O48" s="96"/>
      <c r="P48" s="96"/>
      <c r="Q48" s="96"/>
      <c r="R48" s="100">
        <v>0</v>
      </c>
      <c r="S48" s="40"/>
    </row>
    <row r="49" spans="2:19" s="2" customFormat="1" ht="18" customHeight="1" x14ac:dyDescent="0.3">
      <c r="B49" s="39"/>
      <c r="C49" s="488"/>
      <c r="D49" s="777"/>
      <c r="E49" s="777"/>
      <c r="F49" s="466"/>
      <c r="G49" s="88"/>
      <c r="H49" s="92"/>
      <c r="I49" s="92"/>
      <c r="J49" s="92"/>
      <c r="K49" s="92"/>
      <c r="L49" s="92"/>
      <c r="M49" s="92"/>
      <c r="N49" s="92"/>
      <c r="O49" s="92"/>
      <c r="P49" s="92"/>
      <c r="Q49" s="92"/>
      <c r="R49" s="99">
        <v>0</v>
      </c>
      <c r="S49" s="40"/>
    </row>
    <row r="50" spans="2:19" s="2" customFormat="1" ht="18" customHeight="1" x14ac:dyDescent="0.3">
      <c r="B50" s="39"/>
      <c r="C50" s="487"/>
      <c r="D50" s="781"/>
      <c r="E50" s="781"/>
      <c r="F50" s="489"/>
      <c r="G50" s="94"/>
      <c r="H50" s="96"/>
      <c r="I50" s="96"/>
      <c r="J50" s="96"/>
      <c r="K50" s="96"/>
      <c r="L50" s="96"/>
      <c r="M50" s="96"/>
      <c r="N50" s="96"/>
      <c r="O50" s="96"/>
      <c r="P50" s="96"/>
      <c r="Q50" s="96"/>
      <c r="R50" s="100">
        <v>0</v>
      </c>
      <c r="S50" s="40"/>
    </row>
    <row r="51" spans="2:19" s="2" customFormat="1" ht="18" customHeight="1" x14ac:dyDescent="0.3">
      <c r="B51" s="39"/>
      <c r="C51" s="488"/>
      <c r="D51" s="777"/>
      <c r="E51" s="777"/>
      <c r="F51" s="466"/>
      <c r="G51" s="88"/>
      <c r="H51" s="92"/>
      <c r="I51" s="92"/>
      <c r="J51" s="92"/>
      <c r="K51" s="92"/>
      <c r="L51" s="92"/>
      <c r="M51" s="92"/>
      <c r="N51" s="92"/>
      <c r="O51" s="92"/>
      <c r="P51" s="92"/>
      <c r="Q51" s="92"/>
      <c r="R51" s="99">
        <v>0</v>
      </c>
      <c r="S51" s="40"/>
    </row>
    <row r="52" spans="2:19" s="2" customFormat="1" ht="18" customHeight="1" x14ac:dyDescent="0.3">
      <c r="B52" s="39"/>
      <c r="C52" s="487"/>
      <c r="D52" s="781"/>
      <c r="E52" s="781"/>
      <c r="F52" s="489"/>
      <c r="G52" s="94"/>
      <c r="H52" s="96"/>
      <c r="I52" s="96"/>
      <c r="J52" s="96"/>
      <c r="K52" s="96"/>
      <c r="L52" s="96"/>
      <c r="M52" s="96"/>
      <c r="N52" s="96"/>
      <c r="O52" s="96"/>
      <c r="P52" s="96"/>
      <c r="Q52" s="96"/>
      <c r="R52" s="100">
        <v>0</v>
      </c>
      <c r="S52" s="40"/>
    </row>
    <row r="53" spans="2:19" s="2" customFormat="1" ht="18" customHeight="1" x14ac:dyDescent="0.3">
      <c r="B53" s="39"/>
      <c r="C53" s="488"/>
      <c r="D53" s="777"/>
      <c r="E53" s="777"/>
      <c r="F53" s="466"/>
      <c r="G53" s="88"/>
      <c r="H53" s="92"/>
      <c r="I53" s="92"/>
      <c r="J53" s="92"/>
      <c r="K53" s="92"/>
      <c r="L53" s="92"/>
      <c r="M53" s="92"/>
      <c r="N53" s="92"/>
      <c r="O53" s="92"/>
      <c r="P53" s="92"/>
      <c r="Q53" s="92"/>
      <c r="R53" s="99">
        <v>0</v>
      </c>
      <c r="S53" s="40"/>
    </row>
    <row r="54" spans="2:19" s="2" customFormat="1" ht="18" customHeight="1" x14ac:dyDescent="0.3">
      <c r="B54" s="39"/>
      <c r="C54" s="487"/>
      <c r="D54" s="781"/>
      <c r="E54" s="781"/>
      <c r="F54" s="489"/>
      <c r="G54" s="94"/>
      <c r="H54" s="96"/>
      <c r="I54" s="96"/>
      <c r="J54" s="96"/>
      <c r="K54" s="96"/>
      <c r="L54" s="96"/>
      <c r="M54" s="96"/>
      <c r="N54" s="96"/>
      <c r="O54" s="96"/>
      <c r="P54" s="96"/>
      <c r="Q54" s="96"/>
      <c r="R54" s="100">
        <v>0</v>
      </c>
      <c r="S54" s="40"/>
    </row>
    <row r="55" spans="2:19" s="2" customFormat="1" ht="18" customHeight="1" x14ac:dyDescent="0.3">
      <c r="B55" s="39"/>
      <c r="C55" s="488"/>
      <c r="D55" s="777"/>
      <c r="E55" s="777"/>
      <c r="F55" s="466"/>
      <c r="G55" s="88"/>
      <c r="H55" s="92"/>
      <c r="I55" s="92"/>
      <c r="J55" s="92"/>
      <c r="K55" s="92"/>
      <c r="L55" s="92"/>
      <c r="M55" s="92"/>
      <c r="N55" s="92"/>
      <c r="O55" s="92"/>
      <c r="P55" s="92"/>
      <c r="Q55" s="92"/>
      <c r="R55" s="99">
        <v>0</v>
      </c>
      <c r="S55" s="40"/>
    </row>
    <row r="56" spans="2:19" s="2" customFormat="1" ht="18" customHeight="1" x14ac:dyDescent="0.3">
      <c r="B56" s="39"/>
      <c r="C56" s="487"/>
      <c r="D56" s="781"/>
      <c r="E56" s="781"/>
      <c r="F56" s="489"/>
      <c r="G56" s="94"/>
      <c r="H56" s="96"/>
      <c r="I56" s="96"/>
      <c r="J56" s="96"/>
      <c r="K56" s="96"/>
      <c r="L56" s="96"/>
      <c r="M56" s="96"/>
      <c r="N56" s="96"/>
      <c r="O56" s="96"/>
      <c r="P56" s="96"/>
      <c r="Q56" s="96"/>
      <c r="R56" s="100">
        <v>0</v>
      </c>
      <c r="S56" s="40"/>
    </row>
    <row r="57" spans="2:19" s="2" customFormat="1" ht="18" customHeight="1" x14ac:dyDescent="0.3">
      <c r="B57" s="39"/>
      <c r="C57" s="488"/>
      <c r="D57" s="777"/>
      <c r="E57" s="777"/>
      <c r="F57" s="466"/>
      <c r="G57" s="88"/>
      <c r="H57" s="92"/>
      <c r="I57" s="92"/>
      <c r="J57" s="92"/>
      <c r="K57" s="92"/>
      <c r="L57" s="92"/>
      <c r="M57" s="92"/>
      <c r="N57" s="92"/>
      <c r="O57" s="92"/>
      <c r="P57" s="92"/>
      <c r="Q57" s="92"/>
      <c r="R57" s="99">
        <v>0</v>
      </c>
      <c r="S57" s="40"/>
    </row>
    <row r="58" spans="2:19" s="2" customFormat="1" ht="18" customHeight="1" x14ac:dyDescent="0.3">
      <c r="B58" s="39"/>
      <c r="C58" s="487"/>
      <c r="D58" s="781"/>
      <c r="E58" s="781"/>
      <c r="F58" s="489"/>
      <c r="G58" s="94"/>
      <c r="H58" s="96"/>
      <c r="I58" s="96"/>
      <c r="J58" s="96"/>
      <c r="K58" s="96"/>
      <c r="L58" s="96"/>
      <c r="M58" s="96"/>
      <c r="N58" s="96"/>
      <c r="O58" s="96"/>
      <c r="P58" s="96"/>
      <c r="Q58" s="96"/>
      <c r="R58" s="100">
        <v>0</v>
      </c>
      <c r="S58" s="40"/>
    </row>
    <row r="59" spans="2:19" s="2" customFormat="1" ht="18" customHeight="1" x14ac:dyDescent="0.3">
      <c r="B59" s="39"/>
      <c r="C59" s="488"/>
      <c r="D59" s="777"/>
      <c r="E59" s="777"/>
      <c r="F59" s="466"/>
      <c r="G59" s="88"/>
      <c r="H59" s="92"/>
      <c r="I59" s="92"/>
      <c r="J59" s="92"/>
      <c r="K59" s="92"/>
      <c r="L59" s="92"/>
      <c r="M59" s="92"/>
      <c r="N59" s="92"/>
      <c r="O59" s="92"/>
      <c r="P59" s="92"/>
      <c r="Q59" s="92"/>
      <c r="R59" s="99">
        <v>0</v>
      </c>
      <c r="S59" s="40"/>
    </row>
    <row r="60" spans="2:19" s="2" customFormat="1" ht="18" customHeight="1" x14ac:dyDescent="0.3">
      <c r="B60" s="39"/>
      <c r="C60" s="487"/>
      <c r="D60" s="781"/>
      <c r="E60" s="781"/>
      <c r="F60" s="489"/>
      <c r="G60" s="94"/>
      <c r="H60" s="96"/>
      <c r="I60" s="96"/>
      <c r="J60" s="96"/>
      <c r="K60" s="96"/>
      <c r="L60" s="96"/>
      <c r="M60" s="96"/>
      <c r="N60" s="96"/>
      <c r="O60" s="96"/>
      <c r="P60" s="96"/>
      <c r="Q60" s="96"/>
      <c r="R60" s="100">
        <f>SUM(G60:Q60)</f>
        <v>0</v>
      </c>
      <c r="S60" s="40"/>
    </row>
    <row r="61" spans="2:19" s="2" customFormat="1" ht="18" customHeight="1" x14ac:dyDescent="0.3">
      <c r="B61" s="39"/>
      <c r="C61" s="488"/>
      <c r="D61" s="777"/>
      <c r="E61" s="777"/>
      <c r="F61" s="466"/>
      <c r="G61" s="88"/>
      <c r="H61" s="92"/>
      <c r="I61" s="92"/>
      <c r="J61" s="92"/>
      <c r="K61" s="92"/>
      <c r="L61" s="92"/>
      <c r="M61" s="92"/>
      <c r="N61" s="92"/>
      <c r="O61" s="92"/>
      <c r="P61" s="92"/>
      <c r="Q61" s="92"/>
      <c r="R61" s="99">
        <f>SUM(G61:Q61)</f>
        <v>0</v>
      </c>
      <c r="S61" s="40"/>
    </row>
    <row r="62" spans="2:19" s="2" customFormat="1" ht="18" customHeight="1" x14ac:dyDescent="0.3">
      <c r="B62" s="39"/>
      <c r="C62" s="487"/>
      <c r="D62" s="781"/>
      <c r="E62" s="781"/>
      <c r="F62" s="489"/>
      <c r="G62" s="94"/>
      <c r="H62" s="96"/>
      <c r="I62" s="96"/>
      <c r="J62" s="96"/>
      <c r="K62" s="96"/>
      <c r="L62" s="96"/>
      <c r="M62" s="96"/>
      <c r="N62" s="96"/>
      <c r="O62" s="96"/>
      <c r="P62" s="96"/>
      <c r="Q62" s="96"/>
      <c r="R62" s="100">
        <f>SUM(G62:Q62)</f>
        <v>0</v>
      </c>
      <c r="S62" s="40"/>
    </row>
    <row r="63" spans="2:19" s="2" customFormat="1" ht="18" customHeight="1" x14ac:dyDescent="0.3">
      <c r="B63" s="39"/>
      <c r="C63" s="491"/>
      <c r="D63" s="492"/>
      <c r="E63" s="492"/>
      <c r="F63" s="491"/>
      <c r="G63" s="493"/>
      <c r="H63" s="494"/>
      <c r="I63" s="494"/>
      <c r="J63" s="494"/>
      <c r="K63" s="494"/>
      <c r="L63" s="494"/>
      <c r="M63" s="494"/>
      <c r="N63" s="494"/>
      <c r="O63" s="494"/>
      <c r="P63" s="494"/>
      <c r="Q63" s="494"/>
      <c r="R63" s="493"/>
      <c r="S63" s="40"/>
    </row>
    <row r="64" spans="2:19" ht="33" customHeight="1" x14ac:dyDescent="0.3">
      <c r="B64" s="22"/>
      <c r="C64" s="556" t="s">
        <v>49</v>
      </c>
      <c r="D64" s="557"/>
      <c r="E64" s="557"/>
      <c r="F64" s="776" t="s">
        <v>521</v>
      </c>
      <c r="G64" s="776"/>
      <c r="H64" s="776"/>
      <c r="I64" s="776"/>
      <c r="J64" s="776"/>
      <c r="K64" s="776"/>
      <c r="L64" s="776"/>
      <c r="M64" s="776"/>
      <c r="N64" s="776"/>
      <c r="O64" s="776"/>
      <c r="P64" s="776"/>
      <c r="Q64" s="776"/>
      <c r="R64" s="776"/>
      <c r="S64" s="21"/>
    </row>
    <row r="65" spans="2:19" s="2" customFormat="1" ht="27" customHeight="1" x14ac:dyDescent="0.3">
      <c r="B65" s="39"/>
      <c r="C65" s="684" t="s">
        <v>534</v>
      </c>
      <c r="D65" s="685"/>
      <c r="E65" s="686"/>
      <c r="F65" s="64" t="s">
        <v>522</v>
      </c>
      <c r="G65" s="64" t="s">
        <v>523</v>
      </c>
      <c r="H65" s="64" t="s">
        <v>524</v>
      </c>
      <c r="I65" s="64" t="s">
        <v>525</v>
      </c>
      <c r="J65" s="64" t="s">
        <v>526</v>
      </c>
      <c r="K65" s="64" t="s">
        <v>527</v>
      </c>
      <c r="L65" s="64" t="s">
        <v>528</v>
      </c>
      <c r="M65" s="64" t="s">
        <v>529</v>
      </c>
      <c r="N65" s="64" t="s">
        <v>530</v>
      </c>
      <c r="O65" s="64" t="s">
        <v>531</v>
      </c>
      <c r="P65" s="64" t="s">
        <v>532</v>
      </c>
      <c r="Q65" s="64" t="s">
        <v>533</v>
      </c>
      <c r="R65" s="35" t="s">
        <v>9</v>
      </c>
      <c r="S65" s="40"/>
    </row>
    <row r="66" spans="2:19" s="2" customFormat="1" ht="27.6" customHeight="1" x14ac:dyDescent="0.3">
      <c r="B66" s="39"/>
      <c r="C66" s="669" t="s">
        <v>519</v>
      </c>
      <c r="D66" s="671"/>
      <c r="E66" s="670"/>
      <c r="F66" s="322">
        <f>SUM(F67:F88)</f>
        <v>0</v>
      </c>
      <c r="G66" s="322">
        <f>SUM(G67:G88)</f>
        <v>0</v>
      </c>
      <c r="H66" s="322">
        <f>SUM(H67:H88)</f>
        <v>0</v>
      </c>
      <c r="I66" s="322">
        <f>SUM(I67:I88)</f>
        <v>0</v>
      </c>
      <c r="J66" s="322">
        <f>SUM(J67:J88)</f>
        <v>0</v>
      </c>
      <c r="K66" s="322">
        <f t="shared" ref="K66:Q66" si="2">SUM(K67:K88)</f>
        <v>0</v>
      </c>
      <c r="L66" s="322">
        <f t="shared" si="2"/>
        <v>0</v>
      </c>
      <c r="M66" s="322">
        <f t="shared" si="2"/>
        <v>0</v>
      </c>
      <c r="N66" s="322">
        <f t="shared" si="2"/>
        <v>0</v>
      </c>
      <c r="O66" s="322">
        <f t="shared" si="2"/>
        <v>0</v>
      </c>
      <c r="P66" s="322">
        <f t="shared" si="2"/>
        <v>0</v>
      </c>
      <c r="Q66" s="322">
        <f t="shared" si="2"/>
        <v>0</v>
      </c>
      <c r="R66" s="323">
        <f t="shared" ref="R66:R71" si="3">SUM(G66:Q66)</f>
        <v>0</v>
      </c>
      <c r="S66" s="40"/>
    </row>
    <row r="67" spans="2:19" s="2" customFormat="1" ht="18" customHeight="1" x14ac:dyDescent="0.3">
      <c r="B67" s="39"/>
      <c r="C67" s="785"/>
      <c r="D67" s="786"/>
      <c r="E67" s="787"/>
      <c r="F67" s="466"/>
      <c r="G67" s="92"/>
      <c r="H67" s="92"/>
      <c r="I67" s="92"/>
      <c r="J67" s="92"/>
      <c r="K67" s="92"/>
      <c r="L67" s="92"/>
      <c r="M67" s="92"/>
      <c r="N67" s="92"/>
      <c r="O67" s="92"/>
      <c r="P67" s="92"/>
      <c r="Q67" s="92"/>
      <c r="R67" s="99">
        <f t="shared" si="3"/>
        <v>0</v>
      </c>
      <c r="S67" s="40"/>
    </row>
    <row r="68" spans="2:19" s="2" customFormat="1" ht="18" customHeight="1" x14ac:dyDescent="0.3">
      <c r="B68" s="39"/>
      <c r="C68" s="782"/>
      <c r="D68" s="783"/>
      <c r="E68" s="784"/>
      <c r="F68" s="489"/>
      <c r="G68" s="96"/>
      <c r="H68" s="96"/>
      <c r="I68" s="96"/>
      <c r="J68" s="96"/>
      <c r="K68" s="96"/>
      <c r="L68" s="96"/>
      <c r="M68" s="96"/>
      <c r="N68" s="96"/>
      <c r="O68" s="96"/>
      <c r="P68" s="96"/>
      <c r="Q68" s="96"/>
      <c r="R68" s="100">
        <f t="shared" si="3"/>
        <v>0</v>
      </c>
      <c r="S68" s="40"/>
    </row>
    <row r="69" spans="2:19" s="2" customFormat="1" ht="18" customHeight="1" x14ac:dyDescent="0.3">
      <c r="B69" s="39"/>
      <c r="C69" s="778"/>
      <c r="D69" s="563"/>
      <c r="E69" s="779"/>
      <c r="F69" s="466"/>
      <c r="G69" s="88"/>
      <c r="H69" s="92"/>
      <c r="I69" s="92"/>
      <c r="J69" s="92"/>
      <c r="K69" s="92"/>
      <c r="L69" s="92"/>
      <c r="M69" s="92"/>
      <c r="N69" s="92"/>
      <c r="O69" s="92"/>
      <c r="P69" s="92"/>
      <c r="Q69" s="92"/>
      <c r="R69" s="99">
        <f t="shared" si="3"/>
        <v>0</v>
      </c>
      <c r="S69" s="40"/>
    </row>
    <row r="70" spans="2:19" s="2" customFormat="1" ht="18" customHeight="1" x14ac:dyDescent="0.3">
      <c r="B70" s="39"/>
      <c r="C70" s="782"/>
      <c r="D70" s="783"/>
      <c r="E70" s="784"/>
      <c r="F70" s="489"/>
      <c r="G70" s="94"/>
      <c r="H70" s="96"/>
      <c r="I70" s="96"/>
      <c r="J70" s="96"/>
      <c r="K70" s="96"/>
      <c r="L70" s="96"/>
      <c r="M70" s="96"/>
      <c r="N70" s="96"/>
      <c r="O70" s="96"/>
      <c r="P70" s="96"/>
      <c r="Q70" s="96"/>
      <c r="R70" s="100">
        <f t="shared" si="3"/>
        <v>0</v>
      </c>
      <c r="S70" s="40"/>
    </row>
    <row r="71" spans="2:19" s="2" customFormat="1" ht="18" customHeight="1" x14ac:dyDescent="0.3">
      <c r="B71" s="39"/>
      <c r="C71" s="778"/>
      <c r="D71" s="563"/>
      <c r="E71" s="779"/>
      <c r="F71" s="466"/>
      <c r="G71" s="88"/>
      <c r="H71" s="92"/>
      <c r="I71" s="92"/>
      <c r="J71" s="92"/>
      <c r="K71" s="92"/>
      <c r="L71" s="92"/>
      <c r="M71" s="92"/>
      <c r="N71" s="92"/>
      <c r="O71" s="92"/>
      <c r="P71" s="92"/>
      <c r="Q71" s="92"/>
      <c r="R71" s="99">
        <f t="shared" si="3"/>
        <v>0</v>
      </c>
      <c r="S71" s="40"/>
    </row>
    <row r="72" spans="2:19" s="2" customFormat="1" ht="18" customHeight="1" x14ac:dyDescent="0.3">
      <c r="B72" s="39"/>
      <c r="C72" s="782"/>
      <c r="D72" s="783"/>
      <c r="E72" s="784"/>
      <c r="F72" s="489"/>
      <c r="G72" s="94"/>
      <c r="H72" s="96"/>
      <c r="I72" s="96"/>
      <c r="J72" s="96"/>
      <c r="K72" s="96"/>
      <c r="L72" s="96"/>
      <c r="M72" s="96"/>
      <c r="N72" s="96"/>
      <c r="O72" s="96"/>
      <c r="P72" s="96"/>
      <c r="Q72" s="96"/>
      <c r="R72" s="100">
        <v>0</v>
      </c>
      <c r="S72" s="40"/>
    </row>
    <row r="73" spans="2:19" s="2" customFormat="1" ht="18" customHeight="1" x14ac:dyDescent="0.3">
      <c r="B73" s="39"/>
      <c r="C73" s="778"/>
      <c r="D73" s="563"/>
      <c r="E73" s="779"/>
      <c r="F73" s="466"/>
      <c r="G73" s="88"/>
      <c r="H73" s="92"/>
      <c r="I73" s="92"/>
      <c r="J73" s="92"/>
      <c r="K73" s="92"/>
      <c r="L73" s="92"/>
      <c r="M73" s="92"/>
      <c r="N73" s="92"/>
      <c r="O73" s="92"/>
      <c r="P73" s="92"/>
      <c r="Q73" s="92"/>
      <c r="R73" s="99">
        <v>0</v>
      </c>
      <c r="S73" s="40"/>
    </row>
    <row r="74" spans="2:19" s="2" customFormat="1" ht="18" customHeight="1" x14ac:dyDescent="0.3">
      <c r="B74" s="39"/>
      <c r="C74" s="782"/>
      <c r="D74" s="783"/>
      <c r="E74" s="784"/>
      <c r="F74" s="489"/>
      <c r="G74" s="94"/>
      <c r="H74" s="96"/>
      <c r="I74" s="96"/>
      <c r="J74" s="96"/>
      <c r="K74" s="96"/>
      <c r="L74" s="96"/>
      <c r="M74" s="96"/>
      <c r="N74" s="96"/>
      <c r="O74" s="96"/>
      <c r="P74" s="96"/>
      <c r="Q74" s="96"/>
      <c r="R74" s="100">
        <v>0</v>
      </c>
      <c r="S74" s="40"/>
    </row>
    <row r="75" spans="2:19" s="2" customFormat="1" ht="18" customHeight="1" x14ac:dyDescent="0.3">
      <c r="B75" s="39"/>
      <c r="C75" s="778"/>
      <c r="D75" s="563"/>
      <c r="E75" s="779"/>
      <c r="F75" s="466"/>
      <c r="G75" s="88"/>
      <c r="H75" s="92"/>
      <c r="I75" s="92"/>
      <c r="J75" s="92"/>
      <c r="K75" s="92"/>
      <c r="L75" s="92"/>
      <c r="M75" s="92"/>
      <c r="N75" s="92"/>
      <c r="O75" s="92"/>
      <c r="P75" s="92"/>
      <c r="Q75" s="92"/>
      <c r="R75" s="99">
        <v>0</v>
      </c>
      <c r="S75" s="40"/>
    </row>
    <row r="76" spans="2:19" s="2" customFormat="1" ht="18" customHeight="1" x14ac:dyDescent="0.3">
      <c r="B76" s="39"/>
      <c r="C76" s="782"/>
      <c r="D76" s="783"/>
      <c r="E76" s="784"/>
      <c r="F76" s="489"/>
      <c r="G76" s="94"/>
      <c r="H76" s="96"/>
      <c r="I76" s="96"/>
      <c r="J76" s="96"/>
      <c r="K76" s="96"/>
      <c r="L76" s="96"/>
      <c r="M76" s="96"/>
      <c r="N76" s="96"/>
      <c r="O76" s="96"/>
      <c r="P76" s="96"/>
      <c r="Q76" s="96"/>
      <c r="R76" s="100">
        <v>0</v>
      </c>
      <c r="S76" s="40"/>
    </row>
    <row r="77" spans="2:19" s="2" customFormat="1" ht="18" customHeight="1" x14ac:dyDescent="0.3">
      <c r="B77" s="39"/>
      <c r="C77" s="778"/>
      <c r="D77" s="563"/>
      <c r="E77" s="779"/>
      <c r="F77" s="466"/>
      <c r="G77" s="88"/>
      <c r="H77" s="92"/>
      <c r="I77" s="92"/>
      <c r="J77" s="92"/>
      <c r="K77" s="92"/>
      <c r="L77" s="92"/>
      <c r="M77" s="92"/>
      <c r="N77" s="92"/>
      <c r="O77" s="92"/>
      <c r="P77" s="92"/>
      <c r="Q77" s="92"/>
      <c r="R77" s="99">
        <v>0</v>
      </c>
      <c r="S77" s="40"/>
    </row>
    <row r="78" spans="2:19" s="2" customFormat="1" ht="18" customHeight="1" x14ac:dyDescent="0.3">
      <c r="B78" s="39"/>
      <c r="C78" s="782"/>
      <c r="D78" s="783"/>
      <c r="E78" s="784"/>
      <c r="F78" s="489"/>
      <c r="G78" s="94"/>
      <c r="H78" s="96"/>
      <c r="I78" s="96"/>
      <c r="J78" s="96"/>
      <c r="K78" s="96"/>
      <c r="L78" s="96"/>
      <c r="M78" s="96"/>
      <c r="N78" s="96"/>
      <c r="O78" s="96"/>
      <c r="P78" s="96"/>
      <c r="Q78" s="96"/>
      <c r="R78" s="100">
        <v>0</v>
      </c>
      <c r="S78" s="40"/>
    </row>
    <row r="79" spans="2:19" s="2" customFormat="1" ht="18" customHeight="1" x14ac:dyDescent="0.3">
      <c r="B79" s="39"/>
      <c r="C79" s="778"/>
      <c r="D79" s="563"/>
      <c r="E79" s="779"/>
      <c r="F79" s="466"/>
      <c r="G79" s="88"/>
      <c r="H79" s="92"/>
      <c r="I79" s="92"/>
      <c r="J79" s="92"/>
      <c r="K79" s="92"/>
      <c r="L79" s="92"/>
      <c r="M79" s="92"/>
      <c r="N79" s="92"/>
      <c r="O79" s="92"/>
      <c r="P79" s="92"/>
      <c r="Q79" s="92"/>
      <c r="R79" s="99">
        <v>0</v>
      </c>
      <c r="S79" s="40"/>
    </row>
    <row r="80" spans="2:19" s="2" customFormat="1" ht="18" customHeight="1" x14ac:dyDescent="0.3">
      <c r="B80" s="39"/>
      <c r="C80" s="782"/>
      <c r="D80" s="783"/>
      <c r="E80" s="784"/>
      <c r="F80" s="489"/>
      <c r="G80" s="94"/>
      <c r="H80" s="96"/>
      <c r="I80" s="96"/>
      <c r="J80" s="96"/>
      <c r="K80" s="96"/>
      <c r="L80" s="96"/>
      <c r="M80" s="96"/>
      <c r="N80" s="96"/>
      <c r="O80" s="96"/>
      <c r="P80" s="96"/>
      <c r="Q80" s="96"/>
      <c r="R80" s="100">
        <v>0</v>
      </c>
      <c r="S80" s="40"/>
    </row>
    <row r="81" spans="2:19" s="2" customFormat="1" ht="18" customHeight="1" x14ac:dyDescent="0.3">
      <c r="B81" s="39"/>
      <c r="C81" s="778"/>
      <c r="D81" s="563"/>
      <c r="E81" s="779"/>
      <c r="F81" s="466"/>
      <c r="G81" s="88"/>
      <c r="H81" s="92"/>
      <c r="I81" s="92"/>
      <c r="J81" s="92"/>
      <c r="K81" s="92"/>
      <c r="L81" s="92"/>
      <c r="M81" s="92"/>
      <c r="N81" s="92"/>
      <c r="O81" s="92"/>
      <c r="P81" s="92"/>
      <c r="Q81" s="92"/>
      <c r="R81" s="99">
        <v>0</v>
      </c>
      <c r="S81" s="40"/>
    </row>
    <row r="82" spans="2:19" s="2" customFormat="1" ht="18" customHeight="1" x14ac:dyDescent="0.3">
      <c r="B82" s="39"/>
      <c r="C82" s="782"/>
      <c r="D82" s="783"/>
      <c r="E82" s="784"/>
      <c r="F82" s="489"/>
      <c r="G82" s="94"/>
      <c r="H82" s="96"/>
      <c r="I82" s="96"/>
      <c r="J82" s="96"/>
      <c r="K82" s="96"/>
      <c r="L82" s="96"/>
      <c r="M82" s="96"/>
      <c r="N82" s="96"/>
      <c r="O82" s="96"/>
      <c r="P82" s="96"/>
      <c r="Q82" s="96"/>
      <c r="R82" s="100">
        <v>0</v>
      </c>
      <c r="S82" s="40"/>
    </row>
    <row r="83" spans="2:19" s="2" customFormat="1" ht="18" customHeight="1" x14ac:dyDescent="0.3">
      <c r="B83" s="39"/>
      <c r="C83" s="778"/>
      <c r="D83" s="563"/>
      <c r="E83" s="779"/>
      <c r="F83" s="466"/>
      <c r="G83" s="88"/>
      <c r="H83" s="92"/>
      <c r="I83" s="92"/>
      <c r="J83" s="92"/>
      <c r="K83" s="92"/>
      <c r="L83" s="92"/>
      <c r="M83" s="92"/>
      <c r="N83" s="92"/>
      <c r="O83" s="92"/>
      <c r="P83" s="92"/>
      <c r="Q83" s="92"/>
      <c r="R83" s="99">
        <v>0</v>
      </c>
      <c r="S83" s="40"/>
    </row>
    <row r="84" spans="2:19" s="2" customFormat="1" ht="18" customHeight="1" x14ac:dyDescent="0.3">
      <c r="B84" s="39"/>
      <c r="C84" s="782"/>
      <c r="D84" s="783"/>
      <c r="E84" s="784"/>
      <c r="F84" s="489"/>
      <c r="G84" s="94"/>
      <c r="H84" s="96"/>
      <c r="I84" s="96"/>
      <c r="J84" s="96"/>
      <c r="K84" s="96"/>
      <c r="L84" s="96"/>
      <c r="M84" s="96"/>
      <c r="N84" s="96"/>
      <c r="O84" s="96"/>
      <c r="P84" s="96"/>
      <c r="Q84" s="96"/>
      <c r="R84" s="100">
        <v>0</v>
      </c>
      <c r="S84" s="40"/>
    </row>
    <row r="85" spans="2:19" s="2" customFormat="1" ht="18" customHeight="1" x14ac:dyDescent="0.3">
      <c r="B85" s="39"/>
      <c r="C85" s="778"/>
      <c r="D85" s="563"/>
      <c r="E85" s="779"/>
      <c r="F85" s="466"/>
      <c r="G85" s="88"/>
      <c r="H85" s="92"/>
      <c r="I85" s="92"/>
      <c r="J85" s="92"/>
      <c r="K85" s="92"/>
      <c r="L85" s="92"/>
      <c r="M85" s="92"/>
      <c r="N85" s="92"/>
      <c r="O85" s="92"/>
      <c r="P85" s="92"/>
      <c r="Q85" s="92"/>
      <c r="R85" s="99">
        <v>0</v>
      </c>
      <c r="S85" s="40"/>
    </row>
    <row r="86" spans="2:19" s="2" customFormat="1" ht="18" customHeight="1" x14ac:dyDescent="0.3">
      <c r="B86" s="39"/>
      <c r="C86" s="782"/>
      <c r="D86" s="783"/>
      <c r="E86" s="784"/>
      <c r="F86" s="489"/>
      <c r="G86" s="94"/>
      <c r="H86" s="96"/>
      <c r="I86" s="96"/>
      <c r="J86" s="96"/>
      <c r="K86" s="96"/>
      <c r="L86" s="96"/>
      <c r="M86" s="96"/>
      <c r="N86" s="96"/>
      <c r="O86" s="96"/>
      <c r="P86" s="96"/>
      <c r="Q86" s="96"/>
      <c r="R86" s="100">
        <f>SUM(G86:Q86)</f>
        <v>0</v>
      </c>
      <c r="S86" s="40"/>
    </row>
    <row r="87" spans="2:19" s="2" customFormat="1" ht="18" customHeight="1" x14ac:dyDescent="0.3">
      <c r="B87" s="39"/>
      <c r="C87" s="778"/>
      <c r="D87" s="563"/>
      <c r="E87" s="779"/>
      <c r="F87" s="466"/>
      <c r="G87" s="88"/>
      <c r="H87" s="92"/>
      <c r="I87" s="92"/>
      <c r="J87" s="92"/>
      <c r="K87" s="92"/>
      <c r="L87" s="92"/>
      <c r="M87" s="92"/>
      <c r="N87" s="92"/>
      <c r="O87" s="92"/>
      <c r="P87" s="92"/>
      <c r="Q87" s="92"/>
      <c r="R87" s="99">
        <f>SUM(G87:Q87)</f>
        <v>0</v>
      </c>
      <c r="S87" s="40"/>
    </row>
    <row r="88" spans="2:19" s="2" customFormat="1" ht="18" customHeight="1" x14ac:dyDescent="0.3">
      <c r="B88" s="39"/>
      <c r="C88" s="788"/>
      <c r="D88" s="789"/>
      <c r="E88" s="790"/>
      <c r="F88" s="490"/>
      <c r="G88" s="101"/>
      <c r="H88" s="102"/>
      <c r="I88" s="102"/>
      <c r="J88" s="102"/>
      <c r="K88" s="102"/>
      <c r="L88" s="102"/>
      <c r="M88" s="102"/>
      <c r="N88" s="102"/>
      <c r="O88" s="102"/>
      <c r="P88" s="102"/>
      <c r="Q88" s="102"/>
      <c r="R88" s="100">
        <f>SUM(G88:Q88)</f>
        <v>0</v>
      </c>
      <c r="S88" s="40"/>
    </row>
    <row r="89" spans="2:19" x14ac:dyDescent="0.3">
      <c r="B89" s="22"/>
      <c r="C89" s="18"/>
      <c r="D89" s="18"/>
      <c r="E89" s="17"/>
      <c r="F89" s="17"/>
      <c r="G89" s="17"/>
      <c r="H89" s="17"/>
      <c r="I89" s="17"/>
      <c r="J89" s="17"/>
      <c r="K89" s="17"/>
      <c r="L89" s="17"/>
      <c r="M89" s="17"/>
      <c r="N89" s="17"/>
      <c r="O89" s="17"/>
      <c r="P89" s="17"/>
      <c r="Q89" s="17"/>
      <c r="R89" s="18"/>
      <c r="S89" s="21"/>
    </row>
    <row r="90" spans="2:19" ht="22.8" customHeight="1" x14ac:dyDescent="0.3">
      <c r="B90" s="22"/>
      <c r="C90" s="520" t="s">
        <v>17</v>
      </c>
      <c r="D90" s="520"/>
      <c r="E90" s="520"/>
      <c r="F90" s="520"/>
      <c r="G90" s="520"/>
      <c r="H90" s="520"/>
      <c r="I90" s="520"/>
      <c r="J90" s="520"/>
      <c r="K90" s="520"/>
      <c r="L90" s="520"/>
      <c r="M90" s="520"/>
      <c r="N90" s="520"/>
      <c r="O90" s="520"/>
      <c r="P90" s="520"/>
      <c r="Q90" s="520"/>
      <c r="R90" s="520"/>
      <c r="S90" s="21"/>
    </row>
    <row r="91" spans="2:19" ht="14.4" customHeight="1" x14ac:dyDescent="0.3">
      <c r="B91" s="22"/>
      <c r="C91" s="520"/>
      <c r="D91" s="520"/>
      <c r="E91" s="520"/>
      <c r="F91" s="520"/>
      <c r="G91" s="520"/>
      <c r="H91" s="520"/>
      <c r="I91" s="520"/>
      <c r="J91" s="520"/>
      <c r="K91" s="520"/>
      <c r="L91" s="520"/>
      <c r="M91" s="520"/>
      <c r="N91" s="520"/>
      <c r="O91" s="520"/>
      <c r="P91" s="520"/>
      <c r="Q91" s="520"/>
      <c r="R91" s="520"/>
      <c r="S91" s="21"/>
    </row>
    <row r="92" spans="2:19" x14ac:dyDescent="0.3">
      <c r="B92" s="26"/>
      <c r="C92" s="27"/>
      <c r="D92" s="27"/>
      <c r="E92" s="20"/>
      <c r="F92" s="20"/>
      <c r="G92" s="20"/>
      <c r="H92" s="20"/>
      <c r="I92" s="20"/>
      <c r="J92" s="20"/>
      <c r="K92" s="20"/>
      <c r="L92" s="20"/>
      <c r="M92" s="20"/>
      <c r="N92" s="20"/>
      <c r="O92" s="20"/>
      <c r="P92" s="20"/>
      <c r="Q92" s="20"/>
      <c r="R92" s="27"/>
      <c r="S92" s="28"/>
    </row>
    <row r="98" spans="2:19" s="1" customFormat="1" ht="14.4" customHeight="1" x14ac:dyDescent="0.3">
      <c r="B98"/>
      <c r="C98"/>
      <c r="D98"/>
      <c r="G98" s="29"/>
      <c r="H98" s="29"/>
      <c r="I98" s="29"/>
      <c r="J98" s="29"/>
      <c r="R98"/>
      <c r="S98"/>
    </row>
  </sheetData>
  <mergeCells count="80">
    <mergeCell ref="D43:E43"/>
    <mergeCell ref="D30:E30"/>
    <mergeCell ref="D31:E31"/>
    <mergeCell ref="D32:E32"/>
    <mergeCell ref="D33:E33"/>
    <mergeCell ref="D34:E34"/>
    <mergeCell ref="D35:E35"/>
    <mergeCell ref="D38:E38"/>
    <mergeCell ref="D39:E39"/>
    <mergeCell ref="D40:E40"/>
    <mergeCell ref="D41:E41"/>
    <mergeCell ref="D42:E42"/>
    <mergeCell ref="C84:E84"/>
    <mergeCell ref="C85:E85"/>
    <mergeCell ref="C86:E86"/>
    <mergeCell ref="C87:E87"/>
    <mergeCell ref="C88:E88"/>
    <mergeCell ref="D24:E24"/>
    <mergeCell ref="D25:E25"/>
    <mergeCell ref="D26:E26"/>
    <mergeCell ref="D27:E27"/>
    <mergeCell ref="D28:E28"/>
    <mergeCell ref="C83:E83"/>
    <mergeCell ref="D52:E52"/>
    <mergeCell ref="D53:E53"/>
    <mergeCell ref="D54:E54"/>
    <mergeCell ref="D55:E55"/>
    <mergeCell ref="D56:E56"/>
    <mergeCell ref="D57:E57"/>
    <mergeCell ref="C72:E72"/>
    <mergeCell ref="C73:E73"/>
    <mergeCell ref="C74:E74"/>
    <mergeCell ref="C75:E75"/>
    <mergeCell ref="D58:E58"/>
    <mergeCell ref="D59:E59"/>
    <mergeCell ref="D60:E60"/>
    <mergeCell ref="D61:E61"/>
    <mergeCell ref="D62:E62"/>
    <mergeCell ref="D47:E47"/>
    <mergeCell ref="D48:E48"/>
    <mergeCell ref="D49:E49"/>
    <mergeCell ref="D50:E50"/>
    <mergeCell ref="C82:E82"/>
    <mergeCell ref="C81:E81"/>
    <mergeCell ref="C66:E66"/>
    <mergeCell ref="C67:E67"/>
    <mergeCell ref="C68:E68"/>
    <mergeCell ref="C69:E69"/>
    <mergeCell ref="C70:E70"/>
    <mergeCell ref="C76:E76"/>
    <mergeCell ref="C77:E77"/>
    <mergeCell ref="C78:E78"/>
    <mergeCell ref="C79:E79"/>
    <mergeCell ref="C80:E80"/>
    <mergeCell ref="D51:E51"/>
    <mergeCell ref="C71:E71"/>
    <mergeCell ref="C90:R91"/>
    <mergeCell ref="D21:E21"/>
    <mergeCell ref="D20:E20"/>
    <mergeCell ref="D22:E22"/>
    <mergeCell ref="D23:E23"/>
    <mergeCell ref="D44:E44"/>
    <mergeCell ref="D45:E45"/>
    <mergeCell ref="C64:E64"/>
    <mergeCell ref="F64:R64"/>
    <mergeCell ref="C65:E65"/>
    <mergeCell ref="D36:E36"/>
    <mergeCell ref="D37:E37"/>
    <mergeCell ref="D29:E29"/>
    <mergeCell ref="D46:E46"/>
    <mergeCell ref="C19:E19"/>
    <mergeCell ref="F18:R18"/>
    <mergeCell ref="C18:E18"/>
    <mergeCell ref="C3:C10"/>
    <mergeCell ref="D3:Q10"/>
    <mergeCell ref="C12:R13"/>
    <mergeCell ref="C15:C16"/>
    <mergeCell ref="D15:D16"/>
    <mergeCell ref="F15:F16"/>
    <mergeCell ref="G15:G16"/>
  </mergeCells>
  <conditionalFormatting sqref="A12:B17 A1:XFD11 A99:XFD1048576 A98:E98 K98:XFD98 A92:XFD97 A90:C90 A91:B91 S90:XFD91 A20:D20 A19:F19 R19:XFD19 S12:XFD18 A18:C18 F18 A66:C88 A65:F65 R65:XFD65 S64:XFD64 F64 F66:XFD88 A21:C64 F20:XFD63 A89:XFD89">
    <cfRule type="cellIs" dxfId="113" priority="2" operator="lessThan">
      <formula>0</formula>
    </cfRule>
  </conditionalFormatting>
  <conditionalFormatting sqref="C12">
    <cfRule type="cellIs" dxfId="112" priority="1" operator="lessThan">
      <formula>0</formula>
    </cfRule>
  </conditionalFormatting>
  <conditionalFormatting sqref="S2:S17">
    <cfRule type="cellIs" dxfId="111" priority="3" operator="equal">
      <formula>"INATIVO"</formula>
    </cfRule>
  </conditionalFormatting>
  <hyperlinks>
    <hyperlink ref="C90" r:id="rId1" display="This work is licensed under a Creative Commons Attribution-NonCommercial 4.0 International License." xr:uid="{FFB17BCD-9E84-4FC8-9897-3D06332967F4}"/>
  </hyperlinks>
  <pageMargins left="0.511811024" right="0.511811024" top="0.78740157499999996" bottom="0.78740157499999996" header="0.31496062000000002" footer="0.31496062000000002"/>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07EB501-DCE7-41F6-AEDD-9005F39B5001}">
          <x14:formula1>
            <xm:f>'Cadastro de Itens'!$AF$16:$AF$79</xm:f>
          </x14:formula1>
          <xm:sqref>D21:E62 C67:E88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592D5-59FF-4AA0-AF56-B62A5B0251E0}">
  <sheetPr codeName="Planilha7"/>
  <dimension ref="B2:ES105"/>
  <sheetViews>
    <sheetView showGridLines="0" topLeftCell="DS1" zoomScale="70" zoomScaleNormal="70" workbookViewId="0">
      <selection activeCell="EA31" sqref="EA31"/>
    </sheetView>
  </sheetViews>
  <sheetFormatPr defaultRowHeight="14.4" outlineLevelRow="1" x14ac:dyDescent="0.3"/>
  <cols>
    <col min="1" max="1" width="4.6640625" customWidth="1"/>
    <col min="2" max="2" width="5" style="2" customWidth="1"/>
    <col min="3" max="3" width="25.88671875" style="43" customWidth="1"/>
    <col min="4" max="5" width="22" style="43" customWidth="1"/>
    <col min="6" max="6" width="20.88671875" style="43" bestFit="1" customWidth="1"/>
    <col min="7" max="7" width="25" style="43" customWidth="1"/>
    <col min="8" max="8" width="23.44140625" style="43" customWidth="1"/>
    <col min="9" max="9" width="25.33203125" style="43" bestFit="1" customWidth="1"/>
    <col min="10" max="10" width="29" style="43" bestFit="1" customWidth="1"/>
    <col min="11" max="11" width="34.88671875" style="43" bestFit="1" customWidth="1"/>
    <col min="12" max="12" width="37.88671875" style="43" bestFit="1" customWidth="1"/>
    <col min="13" max="13" width="23.109375" style="43" customWidth="1"/>
    <col min="14" max="14" width="26.44140625" style="43" customWidth="1"/>
    <col min="15" max="15" width="21.5546875" style="43" bestFit="1" customWidth="1"/>
    <col min="16" max="16" width="22.21875" style="43" bestFit="1" customWidth="1"/>
    <col min="17" max="17" width="21.6640625" style="43" bestFit="1" customWidth="1"/>
    <col min="18" max="18" width="17.5546875" style="43" bestFit="1" customWidth="1"/>
    <col min="19" max="19" width="19.77734375" style="43" customWidth="1"/>
    <col min="20" max="20" width="19" style="43" customWidth="1"/>
    <col min="21" max="21" width="18" style="43" bestFit="1" customWidth="1"/>
    <col min="22" max="22" width="17.77734375" style="43" bestFit="1" customWidth="1"/>
    <col min="23" max="26" width="17.77734375" style="43" customWidth="1"/>
    <col min="27" max="27" width="21.88671875" style="43" bestFit="1" customWidth="1"/>
    <col min="28" max="29" width="15.77734375" style="43" customWidth="1"/>
    <col min="30" max="30" width="21.33203125" style="43" bestFit="1" customWidth="1"/>
    <col min="31" max="31" width="27.109375" style="43" bestFit="1" customWidth="1"/>
    <col min="32" max="32" width="31.33203125" style="43" bestFit="1" customWidth="1"/>
    <col min="33" max="45" width="31.33203125" style="43" customWidth="1"/>
    <col min="46" max="51" width="27.33203125" style="43" customWidth="1"/>
    <col min="52" max="52" width="31.33203125" style="43" bestFit="1" customWidth="1"/>
    <col min="53" max="53" width="27.5546875" style="43" bestFit="1" customWidth="1"/>
    <col min="54" max="58" width="27.5546875" style="43" customWidth="1"/>
    <col min="59" max="59" width="31.33203125" style="43" bestFit="1" customWidth="1"/>
    <col min="60" max="60" width="27.5546875" style="43" bestFit="1" customWidth="1"/>
    <col min="61" max="65" width="27.5546875" style="43" customWidth="1"/>
    <col min="66" max="66" width="31.33203125" style="43" bestFit="1" customWidth="1"/>
    <col min="67" max="67" width="27.5546875" style="43" bestFit="1" customWidth="1"/>
    <col min="68" max="72" width="27.5546875" style="43" customWidth="1"/>
    <col min="73" max="73" width="31.33203125" style="43" bestFit="1" customWidth="1"/>
    <col min="74" max="74" width="27.5546875" style="43" bestFit="1" customWidth="1"/>
    <col min="75" max="79" width="27.5546875" style="43" customWidth="1"/>
    <col min="80" max="80" width="31.33203125" style="43" bestFit="1" customWidth="1"/>
    <col min="81" max="81" width="27.5546875" style="43" bestFit="1" customWidth="1"/>
    <col min="82" max="86" width="27.5546875" style="43" customWidth="1"/>
    <col min="87" max="87" width="31.33203125" style="43" bestFit="1" customWidth="1"/>
    <col min="88" max="88" width="27.5546875" style="43" bestFit="1" customWidth="1"/>
    <col min="89" max="93" width="27.5546875" style="43" customWidth="1"/>
    <col min="94" max="94" width="31.33203125" style="43" bestFit="1" customWidth="1"/>
    <col min="95" max="95" width="27.5546875" style="43" bestFit="1" customWidth="1"/>
    <col min="96" max="100" width="27.5546875" style="43" customWidth="1"/>
    <col min="101" max="101" width="39.88671875" style="43" bestFit="1" customWidth="1"/>
    <col min="102" max="102" width="36.77734375" style="43" bestFit="1" customWidth="1"/>
    <col min="103" max="107" width="27.5546875" style="43" customWidth="1"/>
    <col min="108" max="108" width="39.88671875" style="43" bestFit="1" customWidth="1"/>
    <col min="109" max="109" width="36.77734375" style="43" bestFit="1" customWidth="1"/>
    <col min="110" max="114" width="27.5546875" style="43" customWidth="1"/>
    <col min="115" max="115" width="39.88671875" style="43" bestFit="1" customWidth="1"/>
    <col min="116" max="116" width="36.77734375" style="43" bestFit="1" customWidth="1"/>
    <col min="117" max="121" width="27.5546875" style="43" customWidth="1"/>
    <col min="122" max="122" width="39.88671875" style="43" bestFit="1" customWidth="1"/>
    <col min="123" max="123" width="36.77734375" style="43" bestFit="1" customWidth="1"/>
    <col min="124" max="128" width="27.5546875" style="43" customWidth="1"/>
    <col min="129" max="129" width="39.88671875" style="43" bestFit="1" customWidth="1"/>
    <col min="130" max="130" width="36.77734375" style="43" bestFit="1" customWidth="1"/>
    <col min="131" max="132" width="18.6640625" style="43" bestFit="1" customWidth="1"/>
    <col min="133" max="133" width="23" style="43" bestFit="1" customWidth="1"/>
    <col min="134" max="134" width="18.6640625" style="43" bestFit="1" customWidth="1"/>
    <col min="135" max="135" width="8.88671875" customWidth="1"/>
    <col min="149" max="149" width="5.21875" customWidth="1"/>
  </cols>
  <sheetData>
    <row r="2" spans="2:149" x14ac:dyDescent="0.3">
      <c r="B2" s="49"/>
      <c r="C2" s="23"/>
      <c r="D2" s="18"/>
      <c r="E2" s="18"/>
      <c r="F2" s="18"/>
      <c r="G2" s="18"/>
      <c r="H2" s="18"/>
      <c r="I2" s="18"/>
      <c r="J2" s="18"/>
      <c r="K2" s="18"/>
      <c r="L2" s="18"/>
      <c r="M2" s="18"/>
      <c r="N2" s="18"/>
      <c r="O2" s="18"/>
      <c r="P2" s="18"/>
      <c r="Q2" s="18"/>
      <c r="R2" s="17"/>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50"/>
    </row>
    <row r="3" spans="2:149" ht="13.95" customHeight="1" outlineLevel="1" x14ac:dyDescent="0.3">
      <c r="B3" s="22"/>
      <c r="C3" s="525" t="e" vm="11">
        <v>#VALUE!</v>
      </c>
      <c r="D3" s="526"/>
      <c r="E3" s="526"/>
      <c r="F3" s="527"/>
      <c r="G3" s="534" t="s">
        <v>16</v>
      </c>
      <c r="H3" s="516"/>
      <c r="I3" s="516"/>
      <c r="J3" s="516"/>
      <c r="K3" s="516"/>
      <c r="L3" s="516"/>
      <c r="M3" s="516"/>
      <c r="N3" s="516"/>
      <c r="O3" s="516"/>
      <c r="P3" s="516"/>
      <c r="Q3" s="516"/>
      <c r="R3" s="516"/>
      <c r="S3" s="516"/>
      <c r="T3" s="516"/>
      <c r="U3" s="516"/>
      <c r="V3" s="516"/>
      <c r="W3" s="516"/>
      <c r="X3" s="516"/>
      <c r="Y3" s="516"/>
      <c r="Z3" s="516"/>
      <c r="AA3" s="516"/>
      <c r="AB3" s="516"/>
      <c r="AC3" s="516"/>
      <c r="AD3" s="516"/>
      <c r="AE3" s="516"/>
      <c r="AF3" s="516"/>
      <c r="AG3" s="516"/>
      <c r="AH3" s="516"/>
      <c r="AI3" s="516"/>
      <c r="AJ3" s="516"/>
      <c r="AK3" s="516"/>
      <c r="AL3" s="516"/>
      <c r="AM3" s="516"/>
      <c r="AN3" s="516"/>
      <c r="AO3" s="516"/>
      <c r="AP3" s="516"/>
      <c r="AQ3" s="516"/>
      <c r="AR3" s="516"/>
      <c r="AS3" s="516"/>
      <c r="AT3" s="516"/>
      <c r="AU3" s="516"/>
      <c r="AV3" s="516"/>
      <c r="AW3" s="516"/>
      <c r="AX3" s="516"/>
      <c r="AY3" s="516"/>
      <c r="AZ3" s="516"/>
      <c r="BA3" s="516"/>
      <c r="BB3" s="516"/>
      <c r="BC3" s="516"/>
      <c r="BD3" s="516"/>
      <c r="BE3" s="516"/>
      <c r="BF3" s="516"/>
      <c r="BG3" s="516"/>
      <c r="BH3" s="516"/>
      <c r="BI3" s="516"/>
      <c r="BJ3" s="516"/>
      <c r="BK3" s="516"/>
      <c r="BL3" s="516"/>
      <c r="BM3" s="516"/>
      <c r="BN3" s="516"/>
      <c r="BO3" s="516"/>
      <c r="BP3" s="516"/>
      <c r="BQ3" s="516"/>
      <c r="BR3" s="516"/>
      <c r="BS3" s="516"/>
      <c r="BT3" s="516"/>
      <c r="BU3" s="516"/>
      <c r="BV3" s="516"/>
      <c r="BW3" s="516"/>
      <c r="BX3" s="516"/>
      <c r="BY3" s="516"/>
      <c r="BZ3" s="516"/>
      <c r="CA3" s="516"/>
      <c r="CB3" s="516"/>
      <c r="CC3" s="516"/>
      <c r="CD3" s="516"/>
      <c r="CE3" s="516"/>
      <c r="CF3" s="516"/>
      <c r="CG3" s="516"/>
      <c r="CH3" s="516"/>
      <c r="CI3" s="516"/>
      <c r="CJ3" s="516"/>
      <c r="CK3" s="516"/>
      <c r="CL3" s="516"/>
      <c r="CM3" s="516"/>
      <c r="CN3" s="516"/>
      <c r="CO3" s="516"/>
      <c r="CP3" s="516"/>
      <c r="CQ3" s="516"/>
      <c r="CR3" s="516"/>
      <c r="CS3" s="516"/>
      <c r="CT3" s="516"/>
      <c r="CU3" s="516"/>
      <c r="CV3" s="516"/>
      <c r="CW3" s="516"/>
      <c r="CX3" s="516"/>
      <c r="CY3" s="516"/>
      <c r="CZ3" s="516"/>
      <c r="DA3" s="516"/>
      <c r="DB3" s="516"/>
      <c r="DC3" s="516"/>
      <c r="DD3" s="516"/>
      <c r="DE3" s="516"/>
      <c r="DF3" s="516"/>
      <c r="DG3" s="516"/>
      <c r="DH3" s="516"/>
      <c r="DI3" s="516"/>
      <c r="DJ3" s="516"/>
      <c r="DK3" s="516"/>
      <c r="DL3" s="516"/>
      <c r="DM3" s="516"/>
      <c r="DN3" s="516"/>
      <c r="DO3" s="516"/>
      <c r="DP3" s="516"/>
      <c r="DQ3" s="516"/>
      <c r="DR3" s="516"/>
      <c r="DS3" s="516"/>
      <c r="DT3" s="516"/>
      <c r="DU3" s="516"/>
      <c r="DV3" s="516"/>
      <c r="DW3" s="516"/>
      <c r="DX3" s="516"/>
      <c r="DY3" s="516"/>
      <c r="DZ3" s="516"/>
      <c r="EA3" s="516"/>
      <c r="EB3" s="516"/>
      <c r="EC3" s="516"/>
      <c r="ED3" s="516"/>
      <c r="EE3" s="535"/>
      <c r="EF3" s="516"/>
      <c r="EG3" s="516"/>
      <c r="EH3" s="516"/>
      <c r="EI3" s="516"/>
      <c r="EJ3" s="516"/>
      <c r="EK3" s="516"/>
      <c r="EL3" s="516"/>
      <c r="EM3" s="516"/>
      <c r="EN3" s="516"/>
      <c r="EO3" s="535"/>
      <c r="EP3" s="540" t="s">
        <v>10</v>
      </c>
      <c r="EQ3" s="541"/>
      <c r="ER3" s="542"/>
      <c r="ES3" s="16"/>
    </row>
    <row r="4" spans="2:149" ht="19.8" customHeight="1" outlineLevel="1" x14ac:dyDescent="0.3">
      <c r="B4" s="22"/>
      <c r="C4" s="528"/>
      <c r="D4" s="529"/>
      <c r="E4" s="529"/>
      <c r="F4" s="530"/>
      <c r="G4" s="536"/>
      <c r="H4" s="517"/>
      <c r="I4" s="517"/>
      <c r="J4" s="517"/>
      <c r="K4" s="517"/>
      <c r="L4" s="517"/>
      <c r="M4" s="517"/>
      <c r="N4" s="517"/>
      <c r="O4" s="517"/>
      <c r="P4" s="517"/>
      <c r="Q4" s="517"/>
      <c r="R4" s="517"/>
      <c r="S4" s="517"/>
      <c r="T4" s="517"/>
      <c r="U4" s="517"/>
      <c r="V4" s="517"/>
      <c r="W4" s="517"/>
      <c r="X4" s="517"/>
      <c r="Y4" s="517"/>
      <c r="Z4" s="517"/>
      <c r="AA4" s="517"/>
      <c r="AB4" s="517"/>
      <c r="AC4" s="517"/>
      <c r="AD4" s="517"/>
      <c r="AE4" s="517"/>
      <c r="AF4" s="517"/>
      <c r="AG4" s="517"/>
      <c r="AH4" s="517"/>
      <c r="AI4" s="517"/>
      <c r="AJ4" s="517"/>
      <c r="AK4" s="517"/>
      <c r="AL4" s="517"/>
      <c r="AM4" s="517"/>
      <c r="AN4" s="517"/>
      <c r="AO4" s="517"/>
      <c r="AP4" s="517"/>
      <c r="AQ4" s="517"/>
      <c r="AR4" s="517"/>
      <c r="AS4" s="517"/>
      <c r="AT4" s="517"/>
      <c r="AU4" s="517"/>
      <c r="AV4" s="517"/>
      <c r="AW4" s="517"/>
      <c r="AX4" s="517"/>
      <c r="AY4" s="517"/>
      <c r="AZ4" s="517"/>
      <c r="BA4" s="517"/>
      <c r="BB4" s="517"/>
      <c r="BC4" s="517"/>
      <c r="BD4" s="517"/>
      <c r="BE4" s="517"/>
      <c r="BF4" s="517"/>
      <c r="BG4" s="517"/>
      <c r="BH4" s="517"/>
      <c r="BI4" s="517"/>
      <c r="BJ4" s="517"/>
      <c r="BK4" s="517"/>
      <c r="BL4" s="517"/>
      <c r="BM4" s="517"/>
      <c r="BN4" s="517"/>
      <c r="BO4" s="517"/>
      <c r="BP4" s="517"/>
      <c r="BQ4" s="517"/>
      <c r="BR4" s="517"/>
      <c r="BS4" s="517"/>
      <c r="BT4" s="517"/>
      <c r="BU4" s="517"/>
      <c r="BV4" s="517"/>
      <c r="BW4" s="517"/>
      <c r="BX4" s="517"/>
      <c r="BY4" s="517"/>
      <c r="BZ4" s="517"/>
      <c r="CA4" s="517"/>
      <c r="CB4" s="517"/>
      <c r="CC4" s="517"/>
      <c r="CD4" s="517"/>
      <c r="CE4" s="517"/>
      <c r="CF4" s="517"/>
      <c r="CG4" s="517"/>
      <c r="CH4" s="517"/>
      <c r="CI4" s="517"/>
      <c r="CJ4" s="517"/>
      <c r="CK4" s="517"/>
      <c r="CL4" s="517"/>
      <c r="CM4" s="517"/>
      <c r="CN4" s="517"/>
      <c r="CO4" s="517"/>
      <c r="CP4" s="517"/>
      <c r="CQ4" s="517"/>
      <c r="CR4" s="517"/>
      <c r="CS4" s="517"/>
      <c r="CT4" s="517"/>
      <c r="CU4" s="517"/>
      <c r="CV4" s="517"/>
      <c r="CW4" s="517"/>
      <c r="CX4" s="517"/>
      <c r="CY4" s="517"/>
      <c r="CZ4" s="517"/>
      <c r="DA4" s="517"/>
      <c r="DB4" s="517"/>
      <c r="DC4" s="517"/>
      <c r="DD4" s="517"/>
      <c r="DE4" s="517"/>
      <c r="DF4" s="517"/>
      <c r="DG4" s="517"/>
      <c r="DH4" s="517"/>
      <c r="DI4" s="517"/>
      <c r="DJ4" s="517"/>
      <c r="DK4" s="517"/>
      <c r="DL4" s="517"/>
      <c r="DM4" s="517"/>
      <c r="DN4" s="517"/>
      <c r="DO4" s="517"/>
      <c r="DP4" s="517"/>
      <c r="DQ4" s="517"/>
      <c r="DR4" s="517"/>
      <c r="DS4" s="517"/>
      <c r="DT4" s="517"/>
      <c r="DU4" s="517"/>
      <c r="DV4" s="517"/>
      <c r="DW4" s="517"/>
      <c r="DX4" s="517"/>
      <c r="DY4" s="517"/>
      <c r="DZ4" s="517"/>
      <c r="EA4" s="517"/>
      <c r="EB4" s="517"/>
      <c r="EC4" s="517"/>
      <c r="ED4" s="517"/>
      <c r="EE4" s="537"/>
      <c r="EF4" s="517"/>
      <c r="EG4" s="517"/>
      <c r="EH4" s="517"/>
      <c r="EI4" s="517"/>
      <c r="EJ4" s="517"/>
      <c r="EK4" s="517"/>
      <c r="EL4" s="517"/>
      <c r="EM4" s="517"/>
      <c r="EN4" s="517"/>
      <c r="EO4" s="537"/>
      <c r="EP4" s="543" t="s">
        <v>15</v>
      </c>
      <c r="EQ4" s="544"/>
      <c r="ER4" s="545"/>
      <c r="ES4" s="16"/>
    </row>
    <row r="5" spans="2:149" ht="13.95" customHeight="1" outlineLevel="1" x14ac:dyDescent="0.3">
      <c r="B5" s="22"/>
      <c r="C5" s="528"/>
      <c r="D5" s="529"/>
      <c r="E5" s="529"/>
      <c r="F5" s="530"/>
      <c r="G5" s="536"/>
      <c r="H5" s="517"/>
      <c r="I5" s="517"/>
      <c r="J5" s="517"/>
      <c r="K5" s="517"/>
      <c r="L5" s="517"/>
      <c r="M5" s="517"/>
      <c r="N5" s="517"/>
      <c r="O5" s="517"/>
      <c r="P5" s="517"/>
      <c r="Q5" s="517"/>
      <c r="R5" s="517"/>
      <c r="S5" s="517"/>
      <c r="T5" s="517"/>
      <c r="U5" s="517"/>
      <c r="V5" s="517"/>
      <c r="W5" s="517"/>
      <c r="X5" s="517"/>
      <c r="Y5" s="517"/>
      <c r="Z5" s="517"/>
      <c r="AA5" s="517"/>
      <c r="AB5" s="517"/>
      <c r="AC5" s="517"/>
      <c r="AD5" s="517"/>
      <c r="AE5" s="517"/>
      <c r="AF5" s="517"/>
      <c r="AG5" s="517"/>
      <c r="AH5" s="517"/>
      <c r="AI5" s="517"/>
      <c r="AJ5" s="517"/>
      <c r="AK5" s="517"/>
      <c r="AL5" s="517"/>
      <c r="AM5" s="517"/>
      <c r="AN5" s="517"/>
      <c r="AO5" s="517"/>
      <c r="AP5" s="517"/>
      <c r="AQ5" s="517"/>
      <c r="AR5" s="517"/>
      <c r="AS5" s="517"/>
      <c r="AT5" s="517"/>
      <c r="AU5" s="517"/>
      <c r="AV5" s="517"/>
      <c r="AW5" s="517"/>
      <c r="AX5" s="517"/>
      <c r="AY5" s="517"/>
      <c r="AZ5" s="517"/>
      <c r="BA5" s="517"/>
      <c r="BB5" s="517"/>
      <c r="BC5" s="517"/>
      <c r="BD5" s="517"/>
      <c r="BE5" s="517"/>
      <c r="BF5" s="517"/>
      <c r="BG5" s="517"/>
      <c r="BH5" s="517"/>
      <c r="BI5" s="517"/>
      <c r="BJ5" s="517"/>
      <c r="BK5" s="517"/>
      <c r="BL5" s="517"/>
      <c r="BM5" s="517"/>
      <c r="BN5" s="517"/>
      <c r="BO5" s="517"/>
      <c r="BP5" s="517"/>
      <c r="BQ5" s="517"/>
      <c r="BR5" s="517"/>
      <c r="BS5" s="517"/>
      <c r="BT5" s="517"/>
      <c r="BU5" s="517"/>
      <c r="BV5" s="517"/>
      <c r="BW5" s="517"/>
      <c r="BX5" s="517"/>
      <c r="BY5" s="517"/>
      <c r="BZ5" s="517"/>
      <c r="CA5" s="517"/>
      <c r="CB5" s="517"/>
      <c r="CC5" s="517"/>
      <c r="CD5" s="517"/>
      <c r="CE5" s="517"/>
      <c r="CF5" s="517"/>
      <c r="CG5" s="517"/>
      <c r="CH5" s="517"/>
      <c r="CI5" s="517"/>
      <c r="CJ5" s="517"/>
      <c r="CK5" s="517"/>
      <c r="CL5" s="517"/>
      <c r="CM5" s="517"/>
      <c r="CN5" s="517"/>
      <c r="CO5" s="517"/>
      <c r="CP5" s="517"/>
      <c r="CQ5" s="517"/>
      <c r="CR5" s="517"/>
      <c r="CS5" s="517"/>
      <c r="CT5" s="517"/>
      <c r="CU5" s="517"/>
      <c r="CV5" s="517"/>
      <c r="CW5" s="517"/>
      <c r="CX5" s="517"/>
      <c r="CY5" s="517"/>
      <c r="CZ5" s="517"/>
      <c r="DA5" s="517"/>
      <c r="DB5" s="517"/>
      <c r="DC5" s="517"/>
      <c r="DD5" s="517"/>
      <c r="DE5" s="517"/>
      <c r="DF5" s="517"/>
      <c r="DG5" s="517"/>
      <c r="DH5" s="517"/>
      <c r="DI5" s="517"/>
      <c r="DJ5" s="517"/>
      <c r="DK5" s="517"/>
      <c r="DL5" s="517"/>
      <c r="DM5" s="517"/>
      <c r="DN5" s="517"/>
      <c r="DO5" s="517"/>
      <c r="DP5" s="517"/>
      <c r="DQ5" s="517"/>
      <c r="DR5" s="517"/>
      <c r="DS5" s="517"/>
      <c r="DT5" s="517"/>
      <c r="DU5" s="517"/>
      <c r="DV5" s="517"/>
      <c r="DW5" s="517"/>
      <c r="DX5" s="517"/>
      <c r="DY5" s="517"/>
      <c r="DZ5" s="517"/>
      <c r="EA5" s="517"/>
      <c r="EB5" s="517"/>
      <c r="EC5" s="517"/>
      <c r="ED5" s="517"/>
      <c r="EE5" s="537"/>
      <c r="EF5" s="517"/>
      <c r="EG5" s="517"/>
      <c r="EH5" s="517"/>
      <c r="EI5" s="517"/>
      <c r="EJ5" s="517"/>
      <c r="EK5" s="517"/>
      <c r="EL5" s="517"/>
      <c r="EM5" s="517"/>
      <c r="EN5" s="517"/>
      <c r="EO5" s="537"/>
      <c r="EP5" s="540" t="s">
        <v>11</v>
      </c>
      <c r="EQ5" s="541"/>
      <c r="ER5" s="542"/>
      <c r="ES5" s="16"/>
    </row>
    <row r="6" spans="2:149" ht="16.8" customHeight="1" outlineLevel="1" x14ac:dyDescent="0.3">
      <c r="B6" s="22"/>
      <c r="C6" s="528"/>
      <c r="D6" s="529"/>
      <c r="E6" s="529"/>
      <c r="F6" s="530"/>
      <c r="G6" s="536"/>
      <c r="H6" s="517"/>
      <c r="I6" s="517"/>
      <c r="J6" s="517"/>
      <c r="K6" s="517"/>
      <c r="L6" s="517"/>
      <c r="M6" s="517"/>
      <c r="N6" s="517"/>
      <c r="O6" s="517"/>
      <c r="P6" s="517"/>
      <c r="Q6" s="517"/>
      <c r="R6" s="517"/>
      <c r="S6" s="517"/>
      <c r="T6" s="517"/>
      <c r="U6" s="517"/>
      <c r="V6" s="517"/>
      <c r="W6" s="517"/>
      <c r="X6" s="517"/>
      <c r="Y6" s="517"/>
      <c r="Z6" s="517"/>
      <c r="AA6" s="517"/>
      <c r="AB6" s="517"/>
      <c r="AC6" s="517"/>
      <c r="AD6" s="517"/>
      <c r="AE6" s="517"/>
      <c r="AF6" s="517"/>
      <c r="AG6" s="517"/>
      <c r="AH6" s="517"/>
      <c r="AI6" s="517"/>
      <c r="AJ6" s="517"/>
      <c r="AK6" s="517"/>
      <c r="AL6" s="517"/>
      <c r="AM6" s="517"/>
      <c r="AN6" s="517"/>
      <c r="AO6" s="517"/>
      <c r="AP6" s="517"/>
      <c r="AQ6" s="517"/>
      <c r="AR6" s="517"/>
      <c r="AS6" s="517"/>
      <c r="AT6" s="517"/>
      <c r="AU6" s="517"/>
      <c r="AV6" s="517"/>
      <c r="AW6" s="517"/>
      <c r="AX6" s="517"/>
      <c r="AY6" s="517"/>
      <c r="AZ6" s="517"/>
      <c r="BA6" s="517"/>
      <c r="BB6" s="517"/>
      <c r="BC6" s="517"/>
      <c r="BD6" s="517"/>
      <c r="BE6" s="517"/>
      <c r="BF6" s="517"/>
      <c r="BG6" s="517"/>
      <c r="BH6" s="517"/>
      <c r="BI6" s="517"/>
      <c r="BJ6" s="517"/>
      <c r="BK6" s="517"/>
      <c r="BL6" s="517"/>
      <c r="BM6" s="517"/>
      <c r="BN6" s="517"/>
      <c r="BO6" s="517"/>
      <c r="BP6" s="517"/>
      <c r="BQ6" s="517"/>
      <c r="BR6" s="517"/>
      <c r="BS6" s="517"/>
      <c r="BT6" s="517"/>
      <c r="BU6" s="517"/>
      <c r="BV6" s="517"/>
      <c r="BW6" s="517"/>
      <c r="BX6" s="517"/>
      <c r="BY6" s="517"/>
      <c r="BZ6" s="517"/>
      <c r="CA6" s="517"/>
      <c r="CB6" s="517"/>
      <c r="CC6" s="517"/>
      <c r="CD6" s="517"/>
      <c r="CE6" s="517"/>
      <c r="CF6" s="517"/>
      <c r="CG6" s="517"/>
      <c r="CH6" s="517"/>
      <c r="CI6" s="517"/>
      <c r="CJ6" s="517"/>
      <c r="CK6" s="517"/>
      <c r="CL6" s="517"/>
      <c r="CM6" s="517"/>
      <c r="CN6" s="517"/>
      <c r="CO6" s="517"/>
      <c r="CP6" s="517"/>
      <c r="CQ6" s="517"/>
      <c r="CR6" s="517"/>
      <c r="CS6" s="517"/>
      <c r="CT6" s="517"/>
      <c r="CU6" s="517"/>
      <c r="CV6" s="517"/>
      <c r="CW6" s="517"/>
      <c r="CX6" s="517"/>
      <c r="CY6" s="517"/>
      <c r="CZ6" s="517"/>
      <c r="DA6" s="517"/>
      <c r="DB6" s="517"/>
      <c r="DC6" s="517"/>
      <c r="DD6" s="517"/>
      <c r="DE6" s="517"/>
      <c r="DF6" s="517"/>
      <c r="DG6" s="517"/>
      <c r="DH6" s="517"/>
      <c r="DI6" s="517"/>
      <c r="DJ6" s="517"/>
      <c r="DK6" s="517"/>
      <c r="DL6" s="517"/>
      <c r="DM6" s="517"/>
      <c r="DN6" s="517"/>
      <c r="DO6" s="517"/>
      <c r="DP6" s="517"/>
      <c r="DQ6" s="517"/>
      <c r="DR6" s="517"/>
      <c r="DS6" s="517"/>
      <c r="DT6" s="517"/>
      <c r="DU6" s="517"/>
      <c r="DV6" s="517"/>
      <c r="DW6" s="517"/>
      <c r="DX6" s="517"/>
      <c r="DY6" s="517"/>
      <c r="DZ6" s="517"/>
      <c r="EA6" s="517"/>
      <c r="EB6" s="517"/>
      <c r="EC6" s="517"/>
      <c r="ED6" s="517"/>
      <c r="EE6" s="537"/>
      <c r="EF6" s="517"/>
      <c r="EG6" s="517"/>
      <c r="EH6" s="517"/>
      <c r="EI6" s="517"/>
      <c r="EJ6" s="517"/>
      <c r="EK6" s="517"/>
      <c r="EL6" s="517"/>
      <c r="EM6" s="517"/>
      <c r="EN6" s="517"/>
      <c r="EO6" s="537"/>
      <c r="EP6" s="543" t="s">
        <v>12</v>
      </c>
      <c r="EQ6" s="544"/>
      <c r="ER6" s="545"/>
      <c r="ES6" s="16"/>
    </row>
    <row r="7" spans="2:149" ht="13.95" customHeight="1" outlineLevel="1" x14ac:dyDescent="0.3">
      <c r="B7" s="22"/>
      <c r="C7" s="528"/>
      <c r="D7" s="529"/>
      <c r="E7" s="529"/>
      <c r="F7" s="530"/>
      <c r="G7" s="536"/>
      <c r="H7" s="517"/>
      <c r="I7" s="517"/>
      <c r="J7" s="517"/>
      <c r="K7" s="517"/>
      <c r="L7" s="517"/>
      <c r="M7" s="517"/>
      <c r="N7" s="517"/>
      <c r="O7" s="517"/>
      <c r="P7" s="517"/>
      <c r="Q7" s="517"/>
      <c r="R7" s="517"/>
      <c r="S7" s="517"/>
      <c r="T7" s="517"/>
      <c r="U7" s="517"/>
      <c r="V7" s="517"/>
      <c r="W7" s="517"/>
      <c r="X7" s="517"/>
      <c r="Y7" s="517"/>
      <c r="Z7" s="517"/>
      <c r="AA7" s="517"/>
      <c r="AB7" s="517"/>
      <c r="AC7" s="517"/>
      <c r="AD7" s="517"/>
      <c r="AE7" s="517"/>
      <c r="AF7" s="517"/>
      <c r="AG7" s="517"/>
      <c r="AH7" s="517"/>
      <c r="AI7" s="517"/>
      <c r="AJ7" s="517"/>
      <c r="AK7" s="517"/>
      <c r="AL7" s="517"/>
      <c r="AM7" s="517"/>
      <c r="AN7" s="517"/>
      <c r="AO7" s="517"/>
      <c r="AP7" s="517"/>
      <c r="AQ7" s="517"/>
      <c r="AR7" s="517"/>
      <c r="AS7" s="517"/>
      <c r="AT7" s="517"/>
      <c r="AU7" s="517"/>
      <c r="AV7" s="517"/>
      <c r="AW7" s="517"/>
      <c r="AX7" s="517"/>
      <c r="AY7" s="517"/>
      <c r="AZ7" s="517"/>
      <c r="BA7" s="517"/>
      <c r="BB7" s="517"/>
      <c r="BC7" s="517"/>
      <c r="BD7" s="517"/>
      <c r="BE7" s="517"/>
      <c r="BF7" s="517"/>
      <c r="BG7" s="517"/>
      <c r="BH7" s="517"/>
      <c r="BI7" s="517"/>
      <c r="BJ7" s="517"/>
      <c r="BK7" s="517"/>
      <c r="BL7" s="517"/>
      <c r="BM7" s="517"/>
      <c r="BN7" s="517"/>
      <c r="BO7" s="517"/>
      <c r="BP7" s="517"/>
      <c r="BQ7" s="517"/>
      <c r="BR7" s="517"/>
      <c r="BS7" s="517"/>
      <c r="BT7" s="517"/>
      <c r="BU7" s="517"/>
      <c r="BV7" s="517"/>
      <c r="BW7" s="517"/>
      <c r="BX7" s="517"/>
      <c r="BY7" s="517"/>
      <c r="BZ7" s="517"/>
      <c r="CA7" s="517"/>
      <c r="CB7" s="517"/>
      <c r="CC7" s="517"/>
      <c r="CD7" s="517"/>
      <c r="CE7" s="517"/>
      <c r="CF7" s="517"/>
      <c r="CG7" s="517"/>
      <c r="CH7" s="517"/>
      <c r="CI7" s="517"/>
      <c r="CJ7" s="517"/>
      <c r="CK7" s="517"/>
      <c r="CL7" s="517"/>
      <c r="CM7" s="517"/>
      <c r="CN7" s="517"/>
      <c r="CO7" s="517"/>
      <c r="CP7" s="517"/>
      <c r="CQ7" s="517"/>
      <c r="CR7" s="517"/>
      <c r="CS7" s="517"/>
      <c r="CT7" s="517"/>
      <c r="CU7" s="517"/>
      <c r="CV7" s="517"/>
      <c r="CW7" s="517"/>
      <c r="CX7" s="517"/>
      <c r="CY7" s="517"/>
      <c r="CZ7" s="517"/>
      <c r="DA7" s="517"/>
      <c r="DB7" s="517"/>
      <c r="DC7" s="517"/>
      <c r="DD7" s="517"/>
      <c r="DE7" s="517"/>
      <c r="DF7" s="517"/>
      <c r="DG7" s="517"/>
      <c r="DH7" s="517"/>
      <c r="DI7" s="517"/>
      <c r="DJ7" s="517"/>
      <c r="DK7" s="517"/>
      <c r="DL7" s="517"/>
      <c r="DM7" s="517"/>
      <c r="DN7" s="517"/>
      <c r="DO7" s="517"/>
      <c r="DP7" s="517"/>
      <c r="DQ7" s="517"/>
      <c r="DR7" s="517"/>
      <c r="DS7" s="517"/>
      <c r="DT7" s="517"/>
      <c r="DU7" s="517"/>
      <c r="DV7" s="517"/>
      <c r="DW7" s="517"/>
      <c r="DX7" s="517"/>
      <c r="DY7" s="517"/>
      <c r="DZ7" s="517"/>
      <c r="EA7" s="517"/>
      <c r="EB7" s="517"/>
      <c r="EC7" s="517"/>
      <c r="ED7" s="517"/>
      <c r="EE7" s="537"/>
      <c r="EF7" s="517"/>
      <c r="EG7" s="517"/>
      <c r="EH7" s="517"/>
      <c r="EI7" s="517"/>
      <c r="EJ7" s="517"/>
      <c r="EK7" s="517"/>
      <c r="EL7" s="517"/>
      <c r="EM7" s="517"/>
      <c r="EN7" s="517"/>
      <c r="EO7" s="537"/>
      <c r="EP7" s="540" t="s">
        <v>13</v>
      </c>
      <c r="EQ7" s="541"/>
      <c r="ER7" s="542"/>
      <c r="ES7" s="16"/>
    </row>
    <row r="8" spans="2:149" ht="16.8" customHeight="1" outlineLevel="1" x14ac:dyDescent="0.3">
      <c r="B8" s="22"/>
      <c r="C8" s="528"/>
      <c r="D8" s="529"/>
      <c r="E8" s="529"/>
      <c r="F8" s="530"/>
      <c r="G8" s="536"/>
      <c r="H8" s="517"/>
      <c r="I8" s="517"/>
      <c r="J8" s="517"/>
      <c r="K8" s="517"/>
      <c r="L8" s="517"/>
      <c r="M8" s="517"/>
      <c r="N8" s="517"/>
      <c r="O8" s="517"/>
      <c r="P8" s="517"/>
      <c r="Q8" s="517"/>
      <c r="R8" s="517"/>
      <c r="S8" s="517"/>
      <c r="T8" s="517"/>
      <c r="U8" s="517"/>
      <c r="V8" s="517"/>
      <c r="W8" s="517"/>
      <c r="X8" s="517"/>
      <c r="Y8" s="517"/>
      <c r="Z8" s="517"/>
      <c r="AA8" s="517"/>
      <c r="AB8" s="517"/>
      <c r="AC8" s="517"/>
      <c r="AD8" s="517"/>
      <c r="AE8" s="517"/>
      <c r="AF8" s="517"/>
      <c r="AG8" s="517"/>
      <c r="AH8" s="517"/>
      <c r="AI8" s="517"/>
      <c r="AJ8" s="517"/>
      <c r="AK8" s="517"/>
      <c r="AL8" s="517"/>
      <c r="AM8" s="517"/>
      <c r="AN8" s="517"/>
      <c r="AO8" s="517"/>
      <c r="AP8" s="517"/>
      <c r="AQ8" s="517"/>
      <c r="AR8" s="517"/>
      <c r="AS8" s="517"/>
      <c r="AT8" s="517"/>
      <c r="AU8" s="517"/>
      <c r="AV8" s="517"/>
      <c r="AW8" s="517"/>
      <c r="AX8" s="517"/>
      <c r="AY8" s="517"/>
      <c r="AZ8" s="517"/>
      <c r="BA8" s="517"/>
      <c r="BB8" s="517"/>
      <c r="BC8" s="517"/>
      <c r="BD8" s="517"/>
      <c r="BE8" s="517"/>
      <c r="BF8" s="517"/>
      <c r="BG8" s="517"/>
      <c r="BH8" s="517"/>
      <c r="BI8" s="517"/>
      <c r="BJ8" s="517"/>
      <c r="BK8" s="517"/>
      <c r="BL8" s="517"/>
      <c r="BM8" s="517"/>
      <c r="BN8" s="517"/>
      <c r="BO8" s="517"/>
      <c r="BP8" s="517"/>
      <c r="BQ8" s="517"/>
      <c r="BR8" s="517"/>
      <c r="BS8" s="517"/>
      <c r="BT8" s="517"/>
      <c r="BU8" s="517"/>
      <c r="BV8" s="517"/>
      <c r="BW8" s="517"/>
      <c r="BX8" s="517"/>
      <c r="BY8" s="517"/>
      <c r="BZ8" s="517"/>
      <c r="CA8" s="517"/>
      <c r="CB8" s="517"/>
      <c r="CC8" s="517"/>
      <c r="CD8" s="517"/>
      <c r="CE8" s="517"/>
      <c r="CF8" s="517"/>
      <c r="CG8" s="517"/>
      <c r="CH8" s="517"/>
      <c r="CI8" s="517"/>
      <c r="CJ8" s="517"/>
      <c r="CK8" s="517"/>
      <c r="CL8" s="517"/>
      <c r="CM8" s="517"/>
      <c r="CN8" s="517"/>
      <c r="CO8" s="517"/>
      <c r="CP8" s="517"/>
      <c r="CQ8" s="517"/>
      <c r="CR8" s="517"/>
      <c r="CS8" s="517"/>
      <c r="CT8" s="517"/>
      <c r="CU8" s="517"/>
      <c r="CV8" s="517"/>
      <c r="CW8" s="517"/>
      <c r="CX8" s="517"/>
      <c r="CY8" s="517"/>
      <c r="CZ8" s="517"/>
      <c r="DA8" s="517"/>
      <c r="DB8" s="517"/>
      <c r="DC8" s="517"/>
      <c r="DD8" s="517"/>
      <c r="DE8" s="517"/>
      <c r="DF8" s="517"/>
      <c r="DG8" s="517"/>
      <c r="DH8" s="517"/>
      <c r="DI8" s="517"/>
      <c r="DJ8" s="517"/>
      <c r="DK8" s="517"/>
      <c r="DL8" s="517"/>
      <c r="DM8" s="517"/>
      <c r="DN8" s="517"/>
      <c r="DO8" s="517"/>
      <c r="DP8" s="517"/>
      <c r="DQ8" s="517"/>
      <c r="DR8" s="517"/>
      <c r="DS8" s="517"/>
      <c r="DT8" s="517"/>
      <c r="DU8" s="517"/>
      <c r="DV8" s="517"/>
      <c r="DW8" s="517"/>
      <c r="DX8" s="517"/>
      <c r="DY8" s="517"/>
      <c r="DZ8" s="517"/>
      <c r="EA8" s="517"/>
      <c r="EB8" s="517"/>
      <c r="EC8" s="517"/>
      <c r="ED8" s="517"/>
      <c r="EE8" s="537"/>
      <c r="EF8" s="517"/>
      <c r="EG8" s="517"/>
      <c r="EH8" s="517"/>
      <c r="EI8" s="517"/>
      <c r="EJ8" s="517"/>
      <c r="EK8" s="517"/>
      <c r="EL8" s="517"/>
      <c r="EM8" s="517"/>
      <c r="EN8" s="517"/>
      <c r="EO8" s="537"/>
      <c r="EP8" s="546">
        <v>45709</v>
      </c>
      <c r="EQ8" s="547"/>
      <c r="ER8" s="548"/>
      <c r="ES8" s="16"/>
    </row>
    <row r="9" spans="2:149" ht="13.95" customHeight="1" outlineLevel="1" x14ac:dyDescent="0.3">
      <c r="B9" s="22"/>
      <c r="C9" s="528"/>
      <c r="D9" s="529"/>
      <c r="E9" s="529"/>
      <c r="F9" s="530"/>
      <c r="G9" s="536"/>
      <c r="H9" s="517"/>
      <c r="I9" s="517"/>
      <c r="J9" s="517"/>
      <c r="K9" s="517"/>
      <c r="L9" s="517"/>
      <c r="M9" s="517"/>
      <c r="N9" s="517"/>
      <c r="O9" s="517"/>
      <c r="P9" s="517"/>
      <c r="Q9" s="517"/>
      <c r="R9" s="517"/>
      <c r="S9" s="517"/>
      <c r="T9" s="517"/>
      <c r="U9" s="517"/>
      <c r="V9" s="517"/>
      <c r="W9" s="517"/>
      <c r="X9" s="517"/>
      <c r="Y9" s="517"/>
      <c r="Z9" s="517"/>
      <c r="AA9" s="517"/>
      <c r="AB9" s="517"/>
      <c r="AC9" s="517"/>
      <c r="AD9" s="517"/>
      <c r="AE9" s="517"/>
      <c r="AF9" s="517"/>
      <c r="AG9" s="517"/>
      <c r="AH9" s="517"/>
      <c r="AI9" s="517"/>
      <c r="AJ9" s="517"/>
      <c r="AK9" s="517"/>
      <c r="AL9" s="517"/>
      <c r="AM9" s="517"/>
      <c r="AN9" s="517"/>
      <c r="AO9" s="517"/>
      <c r="AP9" s="517"/>
      <c r="AQ9" s="517"/>
      <c r="AR9" s="517"/>
      <c r="AS9" s="517"/>
      <c r="AT9" s="517"/>
      <c r="AU9" s="517"/>
      <c r="AV9" s="517"/>
      <c r="AW9" s="517"/>
      <c r="AX9" s="517"/>
      <c r="AY9" s="517"/>
      <c r="AZ9" s="517"/>
      <c r="BA9" s="517"/>
      <c r="BB9" s="517"/>
      <c r="BC9" s="517"/>
      <c r="BD9" s="517"/>
      <c r="BE9" s="517"/>
      <c r="BF9" s="517"/>
      <c r="BG9" s="517"/>
      <c r="BH9" s="517"/>
      <c r="BI9" s="517"/>
      <c r="BJ9" s="517"/>
      <c r="BK9" s="517"/>
      <c r="BL9" s="517"/>
      <c r="BM9" s="517"/>
      <c r="BN9" s="517"/>
      <c r="BO9" s="517"/>
      <c r="BP9" s="517"/>
      <c r="BQ9" s="517"/>
      <c r="BR9" s="517"/>
      <c r="BS9" s="517"/>
      <c r="BT9" s="517"/>
      <c r="BU9" s="517"/>
      <c r="BV9" s="517"/>
      <c r="BW9" s="517"/>
      <c r="BX9" s="517"/>
      <c r="BY9" s="517"/>
      <c r="BZ9" s="517"/>
      <c r="CA9" s="517"/>
      <c r="CB9" s="517"/>
      <c r="CC9" s="517"/>
      <c r="CD9" s="517"/>
      <c r="CE9" s="517"/>
      <c r="CF9" s="517"/>
      <c r="CG9" s="517"/>
      <c r="CH9" s="517"/>
      <c r="CI9" s="517"/>
      <c r="CJ9" s="517"/>
      <c r="CK9" s="517"/>
      <c r="CL9" s="517"/>
      <c r="CM9" s="517"/>
      <c r="CN9" s="517"/>
      <c r="CO9" s="517"/>
      <c r="CP9" s="517"/>
      <c r="CQ9" s="517"/>
      <c r="CR9" s="517"/>
      <c r="CS9" s="517"/>
      <c r="CT9" s="517"/>
      <c r="CU9" s="517"/>
      <c r="CV9" s="517"/>
      <c r="CW9" s="517"/>
      <c r="CX9" s="517"/>
      <c r="CY9" s="517"/>
      <c r="CZ9" s="517"/>
      <c r="DA9" s="517"/>
      <c r="DB9" s="517"/>
      <c r="DC9" s="517"/>
      <c r="DD9" s="517"/>
      <c r="DE9" s="517"/>
      <c r="DF9" s="517"/>
      <c r="DG9" s="517"/>
      <c r="DH9" s="517"/>
      <c r="DI9" s="517"/>
      <c r="DJ9" s="517"/>
      <c r="DK9" s="517"/>
      <c r="DL9" s="517"/>
      <c r="DM9" s="517"/>
      <c r="DN9" s="517"/>
      <c r="DO9" s="517"/>
      <c r="DP9" s="517"/>
      <c r="DQ9" s="517"/>
      <c r="DR9" s="517"/>
      <c r="DS9" s="517"/>
      <c r="DT9" s="517"/>
      <c r="DU9" s="517"/>
      <c r="DV9" s="517"/>
      <c r="DW9" s="517"/>
      <c r="DX9" s="517"/>
      <c r="DY9" s="517"/>
      <c r="DZ9" s="517"/>
      <c r="EA9" s="517"/>
      <c r="EB9" s="517"/>
      <c r="EC9" s="517"/>
      <c r="ED9" s="517"/>
      <c r="EE9" s="537"/>
      <c r="EF9" s="517"/>
      <c r="EG9" s="517"/>
      <c r="EH9" s="517"/>
      <c r="EI9" s="517"/>
      <c r="EJ9" s="517"/>
      <c r="EK9" s="517"/>
      <c r="EL9" s="517"/>
      <c r="EM9" s="517"/>
      <c r="EN9" s="517"/>
      <c r="EO9" s="537"/>
      <c r="EP9" s="540" t="s">
        <v>14</v>
      </c>
      <c r="EQ9" s="541"/>
      <c r="ER9" s="542"/>
      <c r="ES9" s="16"/>
    </row>
    <row r="10" spans="2:149" ht="21.6" customHeight="1" outlineLevel="1" x14ac:dyDescent="0.3">
      <c r="B10" s="22"/>
      <c r="C10" s="531"/>
      <c r="D10" s="532"/>
      <c r="E10" s="532"/>
      <c r="F10" s="533"/>
      <c r="G10" s="538"/>
      <c r="H10" s="518"/>
      <c r="I10" s="518"/>
      <c r="J10" s="518"/>
      <c r="K10" s="518"/>
      <c r="L10" s="518"/>
      <c r="M10" s="518"/>
      <c r="N10" s="518"/>
      <c r="O10" s="518"/>
      <c r="P10" s="518"/>
      <c r="Q10" s="518"/>
      <c r="R10" s="518"/>
      <c r="S10" s="518"/>
      <c r="T10" s="518"/>
      <c r="U10" s="518"/>
      <c r="V10" s="518"/>
      <c r="W10" s="518"/>
      <c r="X10" s="518"/>
      <c r="Y10" s="518"/>
      <c r="Z10" s="518"/>
      <c r="AA10" s="518"/>
      <c r="AB10" s="518"/>
      <c r="AC10" s="518"/>
      <c r="AD10" s="518"/>
      <c r="AE10" s="518"/>
      <c r="AF10" s="518"/>
      <c r="AG10" s="518"/>
      <c r="AH10" s="518"/>
      <c r="AI10" s="518"/>
      <c r="AJ10" s="518"/>
      <c r="AK10" s="518"/>
      <c r="AL10" s="518"/>
      <c r="AM10" s="518"/>
      <c r="AN10" s="518"/>
      <c r="AO10" s="518"/>
      <c r="AP10" s="518"/>
      <c r="AQ10" s="518"/>
      <c r="AR10" s="518"/>
      <c r="AS10" s="518"/>
      <c r="AT10" s="518"/>
      <c r="AU10" s="518"/>
      <c r="AV10" s="518"/>
      <c r="AW10" s="518"/>
      <c r="AX10" s="518"/>
      <c r="AY10" s="518"/>
      <c r="AZ10" s="518"/>
      <c r="BA10" s="518"/>
      <c r="BB10" s="518"/>
      <c r="BC10" s="518"/>
      <c r="BD10" s="518"/>
      <c r="BE10" s="518"/>
      <c r="BF10" s="518"/>
      <c r="BG10" s="518"/>
      <c r="BH10" s="518"/>
      <c r="BI10" s="518"/>
      <c r="BJ10" s="518"/>
      <c r="BK10" s="518"/>
      <c r="BL10" s="518"/>
      <c r="BM10" s="518"/>
      <c r="BN10" s="518"/>
      <c r="BO10" s="518"/>
      <c r="BP10" s="518"/>
      <c r="BQ10" s="518"/>
      <c r="BR10" s="518"/>
      <c r="BS10" s="518"/>
      <c r="BT10" s="518"/>
      <c r="BU10" s="518"/>
      <c r="BV10" s="518"/>
      <c r="BW10" s="518"/>
      <c r="BX10" s="518"/>
      <c r="BY10" s="518"/>
      <c r="BZ10" s="518"/>
      <c r="CA10" s="518"/>
      <c r="CB10" s="518"/>
      <c r="CC10" s="518"/>
      <c r="CD10" s="518"/>
      <c r="CE10" s="518"/>
      <c r="CF10" s="518"/>
      <c r="CG10" s="518"/>
      <c r="CH10" s="518"/>
      <c r="CI10" s="518"/>
      <c r="CJ10" s="518"/>
      <c r="CK10" s="518"/>
      <c r="CL10" s="518"/>
      <c r="CM10" s="518"/>
      <c r="CN10" s="518"/>
      <c r="CO10" s="518"/>
      <c r="CP10" s="518"/>
      <c r="CQ10" s="518"/>
      <c r="CR10" s="518"/>
      <c r="CS10" s="518"/>
      <c r="CT10" s="518"/>
      <c r="CU10" s="518"/>
      <c r="CV10" s="518"/>
      <c r="CW10" s="518"/>
      <c r="CX10" s="518"/>
      <c r="CY10" s="518"/>
      <c r="CZ10" s="518"/>
      <c r="DA10" s="518"/>
      <c r="DB10" s="518"/>
      <c r="DC10" s="518"/>
      <c r="DD10" s="518"/>
      <c r="DE10" s="518"/>
      <c r="DF10" s="518"/>
      <c r="DG10" s="518"/>
      <c r="DH10" s="518"/>
      <c r="DI10" s="518"/>
      <c r="DJ10" s="518"/>
      <c r="DK10" s="518"/>
      <c r="DL10" s="518"/>
      <c r="DM10" s="518"/>
      <c r="DN10" s="518"/>
      <c r="DO10" s="518"/>
      <c r="DP10" s="518"/>
      <c r="DQ10" s="518"/>
      <c r="DR10" s="518"/>
      <c r="DS10" s="518"/>
      <c r="DT10" s="518"/>
      <c r="DU10" s="518"/>
      <c r="DV10" s="518"/>
      <c r="DW10" s="518"/>
      <c r="DX10" s="518"/>
      <c r="DY10" s="518"/>
      <c r="DZ10" s="518"/>
      <c r="EA10" s="518"/>
      <c r="EB10" s="518"/>
      <c r="EC10" s="518"/>
      <c r="ED10" s="518"/>
      <c r="EE10" s="539"/>
      <c r="EF10" s="518"/>
      <c r="EG10" s="518"/>
      <c r="EH10" s="518"/>
      <c r="EI10" s="518"/>
      <c r="EJ10" s="518"/>
      <c r="EK10" s="518"/>
      <c r="EL10" s="518"/>
      <c r="EM10" s="518"/>
      <c r="EN10" s="518"/>
      <c r="EO10" s="539"/>
      <c r="EP10" s="543" t="s">
        <v>274</v>
      </c>
      <c r="EQ10" s="544"/>
      <c r="ER10" s="545"/>
      <c r="ES10" s="16"/>
    </row>
    <row r="11" spans="2:149" outlineLevel="1" x14ac:dyDescent="0.3">
      <c r="B11" s="39"/>
      <c r="ES11" s="21"/>
    </row>
    <row r="12" spans="2:149" ht="14.4" customHeight="1" outlineLevel="1" x14ac:dyDescent="0.3">
      <c r="B12" s="39"/>
      <c r="C12" s="566" t="s">
        <v>251</v>
      </c>
      <c r="D12" s="567"/>
      <c r="E12" s="567"/>
      <c r="F12" s="567"/>
      <c r="G12" s="567"/>
      <c r="H12" s="567"/>
      <c r="I12" s="567"/>
      <c r="J12" s="567"/>
      <c r="K12" s="567"/>
      <c r="L12" s="567"/>
      <c r="M12" s="567"/>
      <c r="N12" s="567"/>
      <c r="O12" s="567"/>
      <c r="P12" s="567"/>
      <c r="Q12" s="567"/>
      <c r="R12" s="567"/>
      <c r="S12" s="567"/>
      <c r="T12" s="567"/>
      <c r="U12" s="567"/>
      <c r="V12" s="567"/>
      <c r="W12" s="567"/>
      <c r="X12" s="567"/>
      <c r="Y12" s="567"/>
      <c r="Z12" s="567"/>
      <c r="AA12" s="567"/>
      <c r="AB12" s="567"/>
      <c r="AC12" s="567"/>
      <c r="AD12" s="567"/>
      <c r="AE12" s="567"/>
      <c r="AF12" s="567"/>
      <c r="AG12" s="567"/>
      <c r="AH12" s="567"/>
      <c r="AI12" s="567"/>
      <c r="AJ12" s="567"/>
      <c r="AK12" s="567"/>
      <c r="AL12" s="567"/>
      <c r="AM12" s="567"/>
      <c r="AN12" s="567"/>
      <c r="AO12" s="567"/>
      <c r="AP12" s="567"/>
      <c r="AQ12" s="567"/>
      <c r="AR12" s="567"/>
      <c r="AS12" s="567"/>
      <c r="AT12" s="567"/>
      <c r="AU12" s="567"/>
      <c r="AV12" s="567"/>
      <c r="AW12" s="567"/>
      <c r="AX12" s="567"/>
      <c r="AY12" s="567"/>
      <c r="AZ12" s="567"/>
      <c r="BA12" s="567"/>
      <c r="BB12" s="567"/>
      <c r="BC12" s="567"/>
      <c r="BD12" s="567"/>
      <c r="BE12" s="567"/>
      <c r="BF12" s="567"/>
      <c r="BG12" s="567"/>
      <c r="BH12" s="567"/>
      <c r="BI12" s="567"/>
      <c r="BJ12" s="567"/>
      <c r="BK12" s="567"/>
      <c r="BL12" s="567"/>
      <c r="BM12" s="567"/>
      <c r="BN12" s="567"/>
      <c r="BO12" s="567"/>
      <c r="BP12" s="567"/>
      <c r="BQ12" s="567"/>
      <c r="BR12" s="567"/>
      <c r="BS12" s="567"/>
      <c r="BT12" s="567"/>
      <c r="BU12" s="567"/>
      <c r="BV12" s="567"/>
      <c r="BW12" s="567"/>
      <c r="BX12" s="567"/>
      <c r="BY12" s="567"/>
      <c r="BZ12" s="567"/>
      <c r="CA12" s="567"/>
      <c r="CB12" s="567"/>
      <c r="CC12" s="567"/>
      <c r="CD12" s="567"/>
      <c r="CE12" s="567"/>
      <c r="CF12" s="567"/>
      <c r="CG12" s="567"/>
      <c r="CH12" s="567"/>
      <c r="CI12" s="567"/>
      <c r="CJ12" s="567"/>
      <c r="CK12" s="567"/>
      <c r="CL12" s="567"/>
      <c r="CM12" s="567"/>
      <c r="CN12" s="567"/>
      <c r="CO12" s="567"/>
      <c r="CP12" s="567"/>
      <c r="CQ12" s="567"/>
      <c r="CR12" s="567"/>
      <c r="CS12" s="567"/>
      <c r="CT12" s="567"/>
      <c r="CU12" s="567"/>
      <c r="CV12" s="567"/>
      <c r="CW12" s="567"/>
      <c r="CX12" s="567"/>
      <c r="CY12" s="567"/>
      <c r="CZ12" s="567"/>
      <c r="DA12" s="567"/>
      <c r="DB12" s="567"/>
      <c r="DC12" s="567"/>
      <c r="DD12" s="567"/>
      <c r="DE12" s="567"/>
      <c r="DF12" s="567"/>
      <c r="DG12" s="567"/>
      <c r="DH12" s="567"/>
      <c r="DI12" s="567"/>
      <c r="DJ12" s="567"/>
      <c r="DK12" s="567"/>
      <c r="DL12" s="567"/>
      <c r="DM12" s="567"/>
      <c r="DN12" s="567"/>
      <c r="DO12" s="567"/>
      <c r="DP12" s="567"/>
      <c r="DQ12" s="567"/>
      <c r="DR12" s="567"/>
      <c r="DS12" s="567"/>
      <c r="DT12" s="567"/>
      <c r="DU12" s="567"/>
      <c r="DV12" s="567"/>
      <c r="DW12" s="567"/>
      <c r="DX12" s="567"/>
      <c r="DY12" s="567"/>
      <c r="DZ12" s="567"/>
      <c r="EA12" s="567"/>
      <c r="EB12" s="567"/>
      <c r="EC12" s="567"/>
      <c r="ED12" s="567"/>
      <c r="EE12" s="567"/>
      <c r="EF12" s="567"/>
      <c r="EG12" s="567"/>
      <c r="EH12" s="567"/>
      <c r="EI12" s="567"/>
      <c r="EJ12" s="567"/>
      <c r="EK12" s="567"/>
      <c r="EL12" s="567"/>
      <c r="EM12" s="567"/>
      <c r="EN12" s="567"/>
      <c r="EO12" s="567"/>
      <c r="EP12" s="567"/>
      <c r="EQ12" s="567"/>
      <c r="ER12" s="568"/>
      <c r="ES12" s="21"/>
    </row>
    <row r="13" spans="2:149" ht="14.4" customHeight="1" outlineLevel="1" x14ac:dyDescent="0.3">
      <c r="B13" s="39"/>
      <c r="C13" s="569"/>
      <c r="D13" s="570"/>
      <c r="E13" s="570"/>
      <c r="F13" s="570"/>
      <c r="G13" s="570"/>
      <c r="H13" s="570"/>
      <c r="I13" s="570"/>
      <c r="J13" s="570"/>
      <c r="K13" s="570"/>
      <c r="L13" s="570"/>
      <c r="M13" s="570"/>
      <c r="N13" s="570"/>
      <c r="O13" s="570"/>
      <c r="P13" s="570"/>
      <c r="Q13" s="570"/>
      <c r="R13" s="570"/>
      <c r="S13" s="570"/>
      <c r="T13" s="570"/>
      <c r="U13" s="570"/>
      <c r="V13" s="570"/>
      <c r="W13" s="570"/>
      <c r="X13" s="570"/>
      <c r="Y13" s="570"/>
      <c r="Z13" s="570"/>
      <c r="AA13" s="570"/>
      <c r="AB13" s="570"/>
      <c r="AC13" s="570"/>
      <c r="AD13" s="570"/>
      <c r="AE13" s="570"/>
      <c r="AF13" s="570"/>
      <c r="AG13" s="570"/>
      <c r="AH13" s="570"/>
      <c r="AI13" s="570"/>
      <c r="AJ13" s="570"/>
      <c r="AK13" s="570"/>
      <c r="AL13" s="570"/>
      <c r="AM13" s="570"/>
      <c r="AN13" s="570"/>
      <c r="AO13" s="570"/>
      <c r="AP13" s="570"/>
      <c r="AQ13" s="570"/>
      <c r="AR13" s="570"/>
      <c r="AS13" s="570"/>
      <c r="AT13" s="570"/>
      <c r="AU13" s="570"/>
      <c r="AV13" s="570"/>
      <c r="AW13" s="570"/>
      <c r="AX13" s="570"/>
      <c r="AY13" s="570"/>
      <c r="AZ13" s="570"/>
      <c r="BA13" s="570"/>
      <c r="BB13" s="570"/>
      <c r="BC13" s="570"/>
      <c r="BD13" s="570"/>
      <c r="BE13" s="570"/>
      <c r="BF13" s="570"/>
      <c r="BG13" s="570"/>
      <c r="BH13" s="570"/>
      <c r="BI13" s="570"/>
      <c r="BJ13" s="570"/>
      <c r="BK13" s="570"/>
      <c r="BL13" s="570"/>
      <c r="BM13" s="570"/>
      <c r="BN13" s="570"/>
      <c r="BO13" s="570"/>
      <c r="BP13" s="570"/>
      <c r="BQ13" s="570"/>
      <c r="BR13" s="570"/>
      <c r="BS13" s="570"/>
      <c r="BT13" s="570"/>
      <c r="BU13" s="570"/>
      <c r="BV13" s="570"/>
      <c r="BW13" s="570"/>
      <c r="BX13" s="570"/>
      <c r="BY13" s="570"/>
      <c r="BZ13" s="570"/>
      <c r="CA13" s="570"/>
      <c r="CB13" s="570"/>
      <c r="CC13" s="570"/>
      <c r="CD13" s="570"/>
      <c r="CE13" s="570"/>
      <c r="CF13" s="570"/>
      <c r="CG13" s="570"/>
      <c r="CH13" s="570"/>
      <c r="CI13" s="570"/>
      <c r="CJ13" s="570"/>
      <c r="CK13" s="570"/>
      <c r="CL13" s="570"/>
      <c r="CM13" s="570"/>
      <c r="CN13" s="570"/>
      <c r="CO13" s="570"/>
      <c r="CP13" s="570"/>
      <c r="CQ13" s="570"/>
      <c r="CR13" s="570"/>
      <c r="CS13" s="570"/>
      <c r="CT13" s="570"/>
      <c r="CU13" s="570"/>
      <c r="CV13" s="570"/>
      <c r="CW13" s="570"/>
      <c r="CX13" s="570"/>
      <c r="CY13" s="570"/>
      <c r="CZ13" s="570"/>
      <c r="DA13" s="570"/>
      <c r="DB13" s="570"/>
      <c r="DC13" s="570"/>
      <c r="DD13" s="570"/>
      <c r="DE13" s="570"/>
      <c r="DF13" s="570"/>
      <c r="DG13" s="570"/>
      <c r="DH13" s="570"/>
      <c r="DI13" s="570"/>
      <c r="DJ13" s="570"/>
      <c r="DK13" s="570"/>
      <c r="DL13" s="570"/>
      <c r="DM13" s="570"/>
      <c r="DN13" s="570"/>
      <c r="DO13" s="570"/>
      <c r="DP13" s="570"/>
      <c r="DQ13" s="570"/>
      <c r="DR13" s="570"/>
      <c r="DS13" s="570"/>
      <c r="DT13" s="570"/>
      <c r="DU13" s="570"/>
      <c r="DV13" s="570"/>
      <c r="DW13" s="570"/>
      <c r="DX13" s="570"/>
      <c r="DY13" s="570"/>
      <c r="DZ13" s="570"/>
      <c r="EA13" s="570"/>
      <c r="EB13" s="570"/>
      <c r="EC13" s="570"/>
      <c r="ED13" s="570"/>
      <c r="EE13" s="570"/>
      <c r="EF13" s="570"/>
      <c r="EG13" s="570"/>
      <c r="EH13" s="570"/>
      <c r="EI13" s="570"/>
      <c r="EJ13" s="570"/>
      <c r="EK13" s="570"/>
      <c r="EL13" s="570"/>
      <c r="EM13" s="570"/>
      <c r="EN13" s="570"/>
      <c r="EO13" s="570"/>
      <c r="EP13" s="570"/>
      <c r="EQ13" s="570"/>
      <c r="ER13" s="571"/>
      <c r="ES13" s="21"/>
    </row>
    <row r="14" spans="2:149" outlineLevel="1" x14ac:dyDescent="0.3">
      <c r="B14" s="39"/>
      <c r="V14" s="459"/>
      <c r="W14" s="459"/>
      <c r="X14" s="459"/>
      <c r="Y14" s="459"/>
      <c r="Z14" s="459"/>
      <c r="AA14" s="459"/>
      <c r="AB14" s="459"/>
      <c r="AC14" s="459"/>
      <c r="AD14" s="459"/>
      <c r="AE14" s="459"/>
      <c r="AF14" s="459"/>
      <c r="AG14" s="459"/>
      <c r="AH14" s="459"/>
      <c r="AI14" s="459"/>
      <c r="AJ14" s="459"/>
      <c r="AK14" s="459"/>
      <c r="AL14" s="459"/>
      <c r="AM14" s="459"/>
      <c r="AN14" s="459"/>
      <c r="AO14" s="459"/>
      <c r="AP14" s="459"/>
      <c r="AQ14" s="459"/>
      <c r="AR14" s="459"/>
      <c r="AS14" s="459"/>
      <c r="AT14" s="459"/>
      <c r="AU14" s="459"/>
      <c r="AV14" s="459"/>
      <c r="AW14" s="459"/>
      <c r="AX14" s="459"/>
      <c r="AY14" s="459"/>
      <c r="AZ14" s="459"/>
      <c r="BA14" s="459"/>
      <c r="BB14" s="459"/>
      <c r="BC14" s="459"/>
      <c r="BD14" s="459"/>
      <c r="BE14" s="459"/>
      <c r="BF14" s="459"/>
      <c r="BG14" s="459"/>
      <c r="BH14" s="459"/>
      <c r="BI14" s="459"/>
      <c r="BJ14" s="459"/>
      <c r="BK14" s="459"/>
      <c r="BL14" s="459"/>
      <c r="BM14" s="459"/>
      <c r="BN14" s="459"/>
      <c r="BO14" s="459"/>
      <c r="BP14" s="459"/>
      <c r="BQ14" s="459"/>
      <c r="BR14" s="459"/>
      <c r="BS14" s="459"/>
      <c r="BT14" s="459"/>
      <c r="BU14" s="459"/>
      <c r="BV14" s="459"/>
      <c r="BW14" s="459"/>
      <c r="BX14" s="459"/>
      <c r="BY14" s="459"/>
      <c r="BZ14" s="459"/>
      <c r="CA14" s="459"/>
      <c r="CB14" s="459"/>
      <c r="CC14" s="459"/>
      <c r="CD14" s="459"/>
      <c r="CE14" s="459"/>
      <c r="CF14" s="459"/>
      <c r="CG14" s="459"/>
      <c r="CH14" s="459"/>
      <c r="CI14" s="459"/>
      <c r="CJ14" s="459"/>
      <c r="CK14" s="459"/>
      <c r="CL14" s="459"/>
      <c r="CM14" s="459"/>
      <c r="CN14" s="459"/>
      <c r="CO14" s="459"/>
      <c r="CP14" s="459"/>
      <c r="CQ14" s="459"/>
      <c r="CR14" s="459"/>
      <c r="CS14" s="459"/>
      <c r="CT14" s="459"/>
      <c r="CU14" s="459"/>
      <c r="CV14" s="459"/>
      <c r="CW14" s="459"/>
      <c r="CX14" s="459"/>
      <c r="CY14" s="459"/>
      <c r="CZ14" s="459"/>
      <c r="DA14" s="459"/>
      <c r="DB14" s="459"/>
      <c r="DC14" s="459"/>
      <c r="DD14" s="459"/>
      <c r="DE14" s="459"/>
      <c r="DF14" s="459"/>
      <c r="DG14" s="459"/>
      <c r="DH14" s="459"/>
      <c r="DI14" s="459"/>
      <c r="DJ14" s="459"/>
      <c r="DK14" s="459"/>
      <c r="DL14" s="459"/>
      <c r="DM14" s="459"/>
      <c r="DN14" s="459"/>
      <c r="DO14" s="459"/>
      <c r="DP14" s="459"/>
      <c r="DQ14" s="459"/>
      <c r="DR14" s="459"/>
      <c r="DS14" s="459"/>
      <c r="DT14" s="459"/>
      <c r="DU14" s="459"/>
      <c r="DV14" s="459"/>
      <c r="DW14" s="459"/>
      <c r="DX14" s="459"/>
      <c r="DY14" s="459"/>
      <c r="DZ14" s="459"/>
      <c r="EA14" s="459"/>
      <c r="ES14" s="21"/>
    </row>
    <row r="15" spans="2:149" ht="24.6" customHeight="1" outlineLevel="1" x14ac:dyDescent="0.3">
      <c r="B15" s="39"/>
      <c r="C15" s="556" t="s">
        <v>482</v>
      </c>
      <c r="D15" s="558"/>
      <c r="E15" s="119"/>
      <c r="F15" s="653"/>
      <c r="G15" s="653"/>
      <c r="H15" s="331"/>
      <c r="I15" s="331"/>
      <c r="J15" s="331"/>
      <c r="K15" s="331"/>
      <c r="L15" s="331"/>
      <c r="M15" s="331"/>
      <c r="V15" s="459"/>
      <c r="W15" s="459"/>
      <c r="X15" s="459"/>
      <c r="Y15" s="459"/>
      <c r="Z15" s="459"/>
      <c r="AA15" s="459"/>
      <c r="AB15" s="459"/>
      <c r="AC15" s="459"/>
      <c r="AD15" s="459"/>
      <c r="AE15" s="459"/>
      <c r="AF15" s="459"/>
      <c r="AG15" s="459"/>
      <c r="AH15" s="459"/>
      <c r="AI15" s="459"/>
      <c r="AJ15" s="459"/>
      <c r="AK15" s="459"/>
      <c r="AL15" s="459"/>
      <c r="AM15" s="459"/>
      <c r="AN15" s="459"/>
      <c r="AO15" s="459"/>
      <c r="AP15" s="459"/>
      <c r="AQ15" s="459"/>
      <c r="AR15" s="459"/>
      <c r="AS15" s="459"/>
      <c r="AT15" s="460"/>
      <c r="AU15" s="460"/>
      <c r="AV15" s="460"/>
      <c r="AW15" s="460"/>
      <c r="AX15" s="460"/>
      <c r="AY15" s="460"/>
      <c r="AZ15" s="460"/>
      <c r="BA15" s="460"/>
      <c r="BB15" s="460"/>
      <c r="BC15" s="460"/>
      <c r="BD15" s="460"/>
      <c r="BE15" s="460"/>
      <c r="BF15" s="460"/>
      <c r="BG15" s="460"/>
      <c r="BH15" s="460"/>
      <c r="BI15" s="460"/>
      <c r="BJ15" s="460"/>
      <c r="BK15" s="460"/>
      <c r="BL15" s="460"/>
      <c r="BM15" s="460"/>
      <c r="BN15" s="460"/>
      <c r="BO15" s="460"/>
      <c r="BP15" s="460"/>
      <c r="BQ15" s="460"/>
      <c r="BR15" s="460"/>
      <c r="BS15" s="460"/>
      <c r="BT15" s="460"/>
      <c r="BU15" s="460"/>
      <c r="BV15" s="460"/>
      <c r="BW15" s="460"/>
      <c r="BX15" s="460"/>
      <c r="BY15" s="460"/>
      <c r="BZ15" s="460"/>
      <c r="CA15" s="460"/>
      <c r="CB15" s="460"/>
      <c r="CC15" s="460"/>
      <c r="CD15" s="460"/>
      <c r="CE15" s="460"/>
      <c r="CF15" s="460"/>
      <c r="CG15" s="460"/>
      <c r="CH15" s="460"/>
      <c r="CI15" s="460"/>
      <c r="CJ15" s="460"/>
      <c r="CK15" s="460"/>
      <c r="CL15" s="460"/>
      <c r="CM15" s="460"/>
      <c r="CN15" s="460"/>
      <c r="CO15" s="460"/>
      <c r="CP15" s="460"/>
      <c r="CQ15" s="460"/>
      <c r="CR15" s="460"/>
      <c r="CS15" s="460"/>
      <c r="CT15" s="460"/>
      <c r="CU15" s="460"/>
      <c r="CV15" s="460"/>
      <c r="CW15" s="460"/>
      <c r="CX15" s="460"/>
      <c r="CY15" s="460"/>
      <c r="CZ15" s="460"/>
      <c r="DA15" s="460"/>
      <c r="DB15" s="460"/>
      <c r="DC15" s="460"/>
      <c r="DD15" s="460"/>
      <c r="DE15" s="460"/>
      <c r="DF15" s="460"/>
      <c r="DG15" s="460"/>
      <c r="DH15" s="460"/>
      <c r="DI15" s="460"/>
      <c r="DJ15" s="460"/>
      <c r="DK15" s="460"/>
      <c r="DL15" s="460"/>
      <c r="DM15" s="460"/>
      <c r="DN15" s="460"/>
      <c r="DO15" s="460"/>
      <c r="DP15" s="460"/>
      <c r="DQ15" s="460"/>
      <c r="DR15" s="460"/>
      <c r="DS15" s="460"/>
      <c r="DT15" s="460"/>
      <c r="DU15" s="460"/>
      <c r="DV15" s="460"/>
      <c r="DW15" s="460"/>
      <c r="DX15" s="460"/>
      <c r="DY15" s="460"/>
      <c r="DZ15" s="460"/>
      <c r="EA15" s="459"/>
      <c r="ES15" s="21"/>
    </row>
    <row r="16" spans="2:149" ht="18" customHeight="1" outlineLevel="1" x14ac:dyDescent="0.3">
      <c r="B16" s="39"/>
      <c r="C16" s="641">
        <v>45658</v>
      </c>
      <c r="D16" s="642"/>
      <c r="F16" s="562"/>
      <c r="G16" s="563"/>
      <c r="H16" s="75"/>
      <c r="I16" s="75"/>
      <c r="J16" s="75"/>
      <c r="K16" s="75"/>
      <c r="L16" s="75"/>
      <c r="M16" s="75"/>
      <c r="V16" s="459"/>
      <c r="W16" s="459"/>
      <c r="X16" s="459"/>
      <c r="Y16" s="459"/>
      <c r="Z16" s="459"/>
      <c r="AA16" s="459"/>
      <c r="AB16" s="459"/>
      <c r="AC16" s="459"/>
      <c r="AD16" s="459"/>
      <c r="AE16" s="459"/>
      <c r="AF16" s="459"/>
      <c r="AG16" s="459"/>
      <c r="AH16" s="459"/>
      <c r="AI16" s="459"/>
      <c r="AJ16" s="459"/>
      <c r="AK16" s="459"/>
      <c r="AL16" s="459"/>
      <c r="AM16" s="459"/>
      <c r="AN16" s="459"/>
      <c r="AO16" s="459"/>
      <c r="AP16" s="459"/>
      <c r="AQ16" s="459"/>
      <c r="AR16" s="459"/>
      <c r="AS16" s="459"/>
      <c r="AT16" s="248">
        <v>44562</v>
      </c>
      <c r="AU16" s="248"/>
      <c r="AV16" s="248"/>
      <c r="AW16" s="248"/>
      <c r="AX16" s="248"/>
      <c r="AY16" s="248"/>
      <c r="AZ16" s="248"/>
      <c r="BA16" s="248">
        <v>44927</v>
      </c>
      <c r="BB16" s="248"/>
      <c r="BC16" s="248"/>
      <c r="BD16" s="248"/>
      <c r="BE16" s="248"/>
      <c r="BF16" s="248"/>
      <c r="BG16" s="248"/>
      <c r="BH16" s="248">
        <v>45292</v>
      </c>
      <c r="BI16" s="248"/>
      <c r="BJ16" s="248"/>
      <c r="BK16" s="248"/>
      <c r="BL16" s="248"/>
      <c r="BM16" s="248"/>
      <c r="BN16" s="248"/>
      <c r="BO16" s="248">
        <v>45658</v>
      </c>
      <c r="BP16" s="248"/>
      <c r="BQ16" s="248"/>
      <c r="BR16" s="248"/>
      <c r="BS16" s="248"/>
      <c r="BT16" s="248"/>
      <c r="BU16" s="248"/>
      <c r="BV16" s="248">
        <v>45658</v>
      </c>
      <c r="BW16" s="248"/>
      <c r="BX16" s="248"/>
      <c r="BY16" s="248"/>
      <c r="BZ16" s="248"/>
      <c r="CA16" s="248"/>
      <c r="CB16" s="248"/>
      <c r="CC16" s="248">
        <v>45658</v>
      </c>
      <c r="CD16" s="248"/>
      <c r="CE16" s="248"/>
      <c r="CF16" s="248"/>
      <c r="CG16" s="248"/>
      <c r="CH16" s="248"/>
      <c r="CI16" s="248"/>
      <c r="CJ16" s="248">
        <v>45658</v>
      </c>
      <c r="CK16" s="248"/>
      <c r="CL16" s="248"/>
      <c r="CM16" s="248"/>
      <c r="CN16" s="248"/>
      <c r="CO16" s="248"/>
      <c r="CP16" s="248"/>
      <c r="CQ16" s="248">
        <v>45658</v>
      </c>
      <c r="CR16" s="248"/>
      <c r="CS16" s="248"/>
      <c r="CT16" s="248"/>
      <c r="CU16" s="248"/>
      <c r="CV16" s="248"/>
      <c r="CW16" s="248"/>
      <c r="CX16" s="248">
        <v>45658</v>
      </c>
      <c r="CY16" s="248"/>
      <c r="CZ16" s="248"/>
      <c r="DA16" s="248"/>
      <c r="DB16" s="248"/>
      <c r="DC16" s="248"/>
      <c r="DD16" s="248"/>
      <c r="DE16" s="248">
        <v>45658</v>
      </c>
      <c r="DF16" s="248"/>
      <c r="DG16" s="248"/>
      <c r="DH16" s="248"/>
      <c r="DI16" s="248"/>
      <c r="DJ16" s="248"/>
      <c r="DK16" s="248"/>
      <c r="DL16" s="248">
        <v>45658</v>
      </c>
      <c r="DM16" s="248"/>
      <c r="DN16" s="248"/>
      <c r="DO16" s="248"/>
      <c r="DP16" s="248"/>
      <c r="DQ16" s="248"/>
      <c r="DR16" s="248"/>
      <c r="DS16" s="248">
        <v>45658</v>
      </c>
      <c r="DT16" s="248"/>
      <c r="DU16" s="248"/>
      <c r="DV16" s="248"/>
      <c r="DW16" s="248"/>
      <c r="DX16" s="248"/>
      <c r="DY16" s="248"/>
      <c r="DZ16" s="248">
        <v>45658</v>
      </c>
      <c r="EA16" s="459"/>
      <c r="ES16" s="21"/>
    </row>
    <row r="17" spans="2:149" ht="18" customHeight="1" outlineLevel="1" x14ac:dyDescent="0.3">
      <c r="B17" s="39"/>
      <c r="C17" s="643"/>
      <c r="D17" s="644"/>
      <c r="F17" s="563"/>
      <c r="G17" s="563"/>
      <c r="M17" s="76"/>
      <c r="AT17" s="460"/>
      <c r="AU17" s="460"/>
      <c r="AV17" s="460"/>
      <c r="AW17" s="460"/>
      <c r="AX17" s="460"/>
      <c r="AY17" s="460"/>
      <c r="AZ17" s="460"/>
      <c r="BA17" s="460"/>
      <c r="BB17" s="460"/>
      <c r="BC17" s="460"/>
      <c r="BD17" s="460"/>
      <c r="BE17" s="460"/>
      <c r="BF17" s="460"/>
      <c r="BG17" s="460"/>
      <c r="BH17" s="460"/>
      <c r="BI17" s="460"/>
      <c r="BJ17" s="460"/>
      <c r="BK17" s="460"/>
      <c r="BL17" s="460"/>
      <c r="BM17" s="460"/>
      <c r="BN17" s="460"/>
      <c r="BO17" s="460"/>
      <c r="BP17" s="460"/>
      <c r="BQ17" s="460"/>
      <c r="BR17" s="460"/>
      <c r="BS17" s="460"/>
      <c r="BT17" s="460"/>
      <c r="BU17" s="460"/>
      <c r="BV17" s="460"/>
      <c r="BW17" s="460"/>
      <c r="BX17" s="460"/>
      <c r="BY17" s="460"/>
      <c r="BZ17" s="460"/>
      <c r="CA17" s="460"/>
      <c r="CB17" s="460"/>
      <c r="CC17" s="460"/>
      <c r="CD17" s="460"/>
      <c r="CE17" s="460"/>
      <c r="CF17" s="460"/>
      <c r="CG17" s="460"/>
      <c r="CH17" s="460"/>
      <c r="CI17" s="460"/>
      <c r="CJ17" s="460"/>
      <c r="CK17" s="460"/>
      <c r="CL17" s="460"/>
      <c r="CM17" s="460"/>
      <c r="CN17" s="460"/>
      <c r="CO17" s="460"/>
      <c r="CP17" s="460"/>
      <c r="CQ17" s="460"/>
      <c r="CR17" s="460"/>
      <c r="CS17" s="460"/>
      <c r="CT17" s="460"/>
      <c r="CU17" s="460"/>
      <c r="CV17" s="460"/>
      <c r="CW17" s="460"/>
      <c r="CX17" s="460"/>
      <c r="CY17" s="460"/>
      <c r="CZ17" s="460"/>
      <c r="DA17" s="460"/>
      <c r="DB17" s="460"/>
      <c r="DC17" s="460"/>
      <c r="DD17" s="460"/>
      <c r="DE17" s="460"/>
      <c r="DF17" s="460"/>
      <c r="DG17" s="460"/>
      <c r="DH17" s="460"/>
      <c r="DI17" s="460"/>
      <c r="DJ17" s="460"/>
      <c r="DK17" s="460"/>
      <c r="DL17" s="460"/>
      <c r="DM17" s="460"/>
      <c r="DN17" s="460"/>
      <c r="DO17" s="460"/>
      <c r="DP17" s="460"/>
      <c r="DQ17" s="460"/>
      <c r="DR17" s="460"/>
      <c r="DS17" s="460"/>
      <c r="DT17" s="460"/>
      <c r="DU17" s="460"/>
      <c r="DV17" s="460"/>
      <c r="DW17" s="460"/>
      <c r="DX17" s="460"/>
      <c r="DY17" s="460"/>
      <c r="DZ17" s="460"/>
      <c r="ES17" s="21"/>
    </row>
    <row r="18" spans="2:149" x14ac:dyDescent="0.3">
      <c r="B18" s="39"/>
      <c r="ES18" s="21"/>
    </row>
    <row r="19" spans="2:149" ht="24" customHeight="1" x14ac:dyDescent="0.3">
      <c r="B19" s="39"/>
      <c r="C19" s="645" t="s">
        <v>220</v>
      </c>
      <c r="D19" s="645" t="s">
        <v>252</v>
      </c>
      <c r="E19" s="646" t="s">
        <v>361</v>
      </c>
      <c r="F19" s="645" t="s">
        <v>258</v>
      </c>
      <c r="G19" s="645" t="s">
        <v>259</v>
      </c>
      <c r="H19" s="646" t="s">
        <v>494</v>
      </c>
      <c r="I19" s="646" t="s">
        <v>495</v>
      </c>
      <c r="J19" s="646" t="s">
        <v>496</v>
      </c>
      <c r="K19" s="646" t="s">
        <v>497</v>
      </c>
      <c r="L19" s="646" t="s">
        <v>498</v>
      </c>
      <c r="M19" s="645" t="s">
        <v>260</v>
      </c>
      <c r="N19" s="645" t="s">
        <v>261</v>
      </c>
      <c r="O19" s="646" t="s">
        <v>253</v>
      </c>
      <c r="P19" s="646" t="s">
        <v>222</v>
      </c>
      <c r="Q19" s="646" t="s">
        <v>254</v>
      </c>
      <c r="R19" s="646" t="s">
        <v>255</v>
      </c>
      <c r="S19" s="646" t="s">
        <v>256</v>
      </c>
      <c r="T19" s="646" t="s">
        <v>257</v>
      </c>
      <c r="U19" s="646" t="s">
        <v>262</v>
      </c>
      <c r="V19" s="803" t="s">
        <v>263</v>
      </c>
      <c r="W19" s="804"/>
      <c r="X19" s="804"/>
      <c r="Y19" s="804"/>
      <c r="Z19" s="804"/>
      <c r="AA19" s="804"/>
      <c r="AB19" s="646" t="s">
        <v>502</v>
      </c>
      <c r="AC19" s="464" t="s">
        <v>503</v>
      </c>
      <c r="AD19" s="791" t="s">
        <v>504</v>
      </c>
      <c r="AE19" s="646" t="s">
        <v>505</v>
      </c>
      <c r="AF19" s="646" t="s">
        <v>506</v>
      </c>
      <c r="AG19" s="648" t="s">
        <v>514</v>
      </c>
      <c r="AH19" s="807"/>
      <c r="AI19" s="807"/>
      <c r="AJ19" s="807"/>
      <c r="AK19" s="807"/>
      <c r="AL19" s="807"/>
      <c r="AM19" s="807"/>
      <c r="AN19" s="807"/>
      <c r="AO19" s="807"/>
      <c r="AP19" s="807"/>
      <c r="AQ19" s="807"/>
      <c r="AR19" s="807"/>
      <c r="AS19" s="807"/>
      <c r="AT19" s="807"/>
      <c r="AU19" s="807"/>
      <c r="AV19" s="807"/>
      <c r="AW19" s="807"/>
      <c r="AX19" s="807"/>
      <c r="AY19" s="807"/>
      <c r="AZ19" s="807"/>
      <c r="BA19" s="807"/>
      <c r="BB19" s="807"/>
      <c r="BC19" s="807"/>
      <c r="BD19" s="807"/>
      <c r="BE19" s="807"/>
      <c r="BF19" s="807"/>
      <c r="BG19" s="807"/>
      <c r="BH19" s="807"/>
      <c r="BI19" s="807"/>
      <c r="BJ19" s="807"/>
      <c r="BK19" s="807"/>
      <c r="BL19" s="807"/>
      <c r="BM19" s="807"/>
      <c r="BN19" s="807"/>
      <c r="BO19" s="807"/>
      <c r="BP19" s="807"/>
      <c r="BQ19" s="807"/>
      <c r="BR19" s="807"/>
      <c r="BS19" s="807"/>
      <c r="BT19" s="807"/>
      <c r="BU19" s="807"/>
      <c r="BV19" s="807"/>
      <c r="BW19" s="807"/>
      <c r="BX19" s="807"/>
      <c r="BY19" s="807"/>
      <c r="BZ19" s="807"/>
      <c r="CA19" s="807"/>
      <c r="CB19" s="807"/>
      <c r="CC19" s="807"/>
      <c r="CD19" s="807"/>
      <c r="CE19" s="807"/>
      <c r="CF19" s="807"/>
      <c r="CG19" s="807"/>
      <c r="CH19" s="807"/>
      <c r="CI19" s="807"/>
      <c r="CJ19" s="807"/>
      <c r="CK19" s="807"/>
      <c r="CL19" s="807"/>
      <c r="CM19" s="807"/>
      <c r="CN19" s="807"/>
      <c r="CO19" s="807"/>
      <c r="CP19" s="807"/>
      <c r="CQ19" s="807"/>
      <c r="CR19" s="807"/>
      <c r="CS19" s="807"/>
      <c r="CT19" s="807"/>
      <c r="CU19" s="807"/>
      <c r="CV19" s="807"/>
      <c r="CW19" s="807"/>
      <c r="CX19" s="807"/>
      <c r="CY19" s="807"/>
      <c r="CZ19" s="807"/>
      <c r="DA19" s="807"/>
      <c r="DB19" s="807"/>
      <c r="DC19" s="807"/>
      <c r="DD19" s="807"/>
      <c r="DE19" s="807"/>
      <c r="DF19" s="807"/>
      <c r="DG19" s="807"/>
      <c r="DH19" s="807"/>
      <c r="DI19" s="807"/>
      <c r="DJ19" s="807"/>
      <c r="DK19" s="807"/>
      <c r="DL19" s="807"/>
      <c r="DM19" s="807"/>
      <c r="DN19" s="807"/>
      <c r="DO19" s="807"/>
      <c r="DP19" s="807"/>
      <c r="DQ19" s="807"/>
      <c r="DR19" s="807"/>
      <c r="DS19" s="807"/>
      <c r="DT19" s="807"/>
      <c r="DU19" s="807"/>
      <c r="DV19" s="807"/>
      <c r="DW19" s="807"/>
      <c r="DX19" s="807"/>
      <c r="DY19" s="807"/>
      <c r="DZ19" s="807"/>
      <c r="EA19" s="807"/>
      <c r="EB19" s="807"/>
      <c r="EC19" s="807"/>
      <c r="ED19" s="808"/>
      <c r="EF19" s="684" t="s">
        <v>47</v>
      </c>
      <c r="EG19" s="685"/>
      <c r="EH19" s="685"/>
      <c r="EI19" s="685"/>
      <c r="EJ19" s="685"/>
      <c r="EK19" s="685"/>
      <c r="EL19" s="685"/>
      <c r="EM19" s="685"/>
      <c r="EN19" s="685"/>
      <c r="EO19" s="685"/>
      <c r="EP19" s="685"/>
      <c r="EQ19" s="685"/>
      <c r="ER19" s="686"/>
      <c r="ES19" s="21"/>
    </row>
    <row r="20" spans="2:149" ht="29.4" customHeight="1" x14ac:dyDescent="0.3">
      <c r="B20" s="39"/>
      <c r="C20" s="645"/>
      <c r="D20" s="645"/>
      <c r="E20" s="647"/>
      <c r="F20" s="645"/>
      <c r="G20" s="645"/>
      <c r="H20" s="647"/>
      <c r="I20" s="647"/>
      <c r="J20" s="647"/>
      <c r="K20" s="647"/>
      <c r="L20" s="647"/>
      <c r="M20" s="645"/>
      <c r="N20" s="645"/>
      <c r="O20" s="647"/>
      <c r="P20" s="647"/>
      <c r="Q20" s="647"/>
      <c r="R20" s="647"/>
      <c r="S20" s="647"/>
      <c r="T20" s="647"/>
      <c r="U20" s="647"/>
      <c r="V20" s="78" t="s">
        <v>271</v>
      </c>
      <c r="W20" s="78" t="s">
        <v>260</v>
      </c>
      <c r="X20" s="78" t="s">
        <v>499</v>
      </c>
      <c r="Y20" s="78" t="s">
        <v>268</v>
      </c>
      <c r="Z20" s="78" t="s">
        <v>500</v>
      </c>
      <c r="AA20" s="78" t="s">
        <v>501</v>
      </c>
      <c r="AB20" s="647"/>
      <c r="AC20" s="468">
        <v>5.75</v>
      </c>
      <c r="AD20" s="792"/>
      <c r="AE20" s="647"/>
      <c r="AF20" s="647"/>
      <c r="AG20" s="805">
        <f>AN20-1</f>
        <v>2021</v>
      </c>
      <c r="AH20" s="806"/>
      <c r="AI20" s="806"/>
      <c r="AJ20" s="806"/>
      <c r="AK20" s="806"/>
      <c r="AL20" s="806"/>
      <c r="AM20" s="806"/>
      <c r="AN20" s="805">
        <f>AU20-1</f>
        <v>2022</v>
      </c>
      <c r="AO20" s="806"/>
      <c r="AP20" s="806"/>
      <c r="AQ20" s="806"/>
      <c r="AR20" s="806"/>
      <c r="AS20" s="806"/>
      <c r="AT20" s="809"/>
      <c r="AU20" s="805">
        <f>BB20-1</f>
        <v>2023</v>
      </c>
      <c r="AV20" s="806"/>
      <c r="AW20" s="806"/>
      <c r="AX20" s="806"/>
      <c r="AY20" s="806"/>
      <c r="AZ20" s="806"/>
      <c r="BA20" s="809"/>
      <c r="BB20" s="805">
        <f>BI20-1</f>
        <v>2024</v>
      </c>
      <c r="BC20" s="806"/>
      <c r="BD20" s="806"/>
      <c r="BE20" s="806"/>
      <c r="BF20" s="806"/>
      <c r="BG20" s="806"/>
      <c r="BH20" s="809"/>
      <c r="BI20" s="805">
        <f>YEAR(C16)</f>
        <v>2025</v>
      </c>
      <c r="BJ20" s="806"/>
      <c r="BK20" s="806"/>
      <c r="BL20" s="806"/>
      <c r="BM20" s="806"/>
      <c r="BN20" s="806"/>
      <c r="BO20" s="809"/>
      <c r="BP20" s="805">
        <f>BI20+1</f>
        <v>2026</v>
      </c>
      <c r="BQ20" s="806"/>
      <c r="BR20" s="806"/>
      <c r="BS20" s="806"/>
      <c r="BT20" s="806"/>
      <c r="BU20" s="806"/>
      <c r="BV20" s="809"/>
      <c r="BW20" s="805">
        <f>BP20+1</f>
        <v>2027</v>
      </c>
      <c r="BX20" s="806"/>
      <c r="BY20" s="806"/>
      <c r="BZ20" s="806"/>
      <c r="CA20" s="806"/>
      <c r="CB20" s="806"/>
      <c r="CC20" s="809"/>
      <c r="CD20" s="805">
        <f>BW20+1</f>
        <v>2028</v>
      </c>
      <c r="CE20" s="806"/>
      <c r="CF20" s="806"/>
      <c r="CG20" s="806"/>
      <c r="CH20" s="806"/>
      <c r="CI20" s="806"/>
      <c r="CJ20" s="809"/>
      <c r="CK20" s="805">
        <f>CD20+1</f>
        <v>2029</v>
      </c>
      <c r="CL20" s="806"/>
      <c r="CM20" s="806"/>
      <c r="CN20" s="806"/>
      <c r="CO20" s="806"/>
      <c r="CP20" s="806"/>
      <c r="CQ20" s="809"/>
      <c r="CR20" s="805">
        <f>CK20+1</f>
        <v>2030</v>
      </c>
      <c r="CS20" s="806"/>
      <c r="CT20" s="806"/>
      <c r="CU20" s="806"/>
      <c r="CV20" s="806"/>
      <c r="CW20" s="806"/>
      <c r="CX20" s="809"/>
      <c r="CY20" s="805">
        <f>CR20+1</f>
        <v>2031</v>
      </c>
      <c r="CZ20" s="806"/>
      <c r="DA20" s="806"/>
      <c r="DB20" s="806"/>
      <c r="DC20" s="806"/>
      <c r="DD20" s="806"/>
      <c r="DE20" s="809"/>
      <c r="DF20" s="805">
        <f>CY20+1</f>
        <v>2032</v>
      </c>
      <c r="DG20" s="806"/>
      <c r="DH20" s="806"/>
      <c r="DI20" s="806"/>
      <c r="DJ20" s="806"/>
      <c r="DK20" s="806"/>
      <c r="DL20" s="809"/>
      <c r="DM20" s="805">
        <f>DF20+1</f>
        <v>2033</v>
      </c>
      <c r="DN20" s="806"/>
      <c r="DO20" s="806"/>
      <c r="DP20" s="806"/>
      <c r="DQ20" s="806"/>
      <c r="DR20" s="806"/>
      <c r="DS20" s="809"/>
      <c r="DT20" s="805" t="s">
        <v>516</v>
      </c>
      <c r="DU20" s="806"/>
      <c r="DV20" s="806"/>
      <c r="DW20" s="806"/>
      <c r="DX20" s="806"/>
      <c r="DY20" s="806"/>
      <c r="DZ20" s="809"/>
      <c r="EA20" s="77" t="s">
        <v>265</v>
      </c>
      <c r="EB20" s="77" t="s">
        <v>266</v>
      </c>
      <c r="EC20" s="77" t="s">
        <v>267</v>
      </c>
      <c r="ED20" s="77" t="s">
        <v>269</v>
      </c>
      <c r="EF20" s="690"/>
      <c r="EG20" s="691"/>
      <c r="EH20" s="691"/>
      <c r="EI20" s="691"/>
      <c r="EJ20" s="691"/>
      <c r="EK20" s="691"/>
      <c r="EL20" s="691"/>
      <c r="EM20" s="691"/>
      <c r="EN20" s="691"/>
      <c r="EO20" s="691"/>
      <c r="EP20" s="691"/>
      <c r="EQ20" s="691"/>
      <c r="ER20" s="692"/>
      <c r="ES20" s="21"/>
    </row>
    <row r="21" spans="2:149" ht="19.2" customHeight="1" x14ac:dyDescent="0.3">
      <c r="B21" s="39"/>
      <c r="C21" s="793" t="s">
        <v>0</v>
      </c>
      <c r="D21" s="794"/>
      <c r="E21" s="794"/>
      <c r="F21" s="794"/>
      <c r="G21" s="794"/>
      <c r="H21" s="794"/>
      <c r="I21" s="794"/>
      <c r="J21" s="794"/>
      <c r="K21" s="794"/>
      <c r="L21" s="794"/>
      <c r="M21" s="794"/>
      <c r="N21" s="794"/>
      <c r="O21" s="794"/>
      <c r="P21" s="794"/>
      <c r="Q21" s="794"/>
      <c r="R21" s="794"/>
      <c r="S21" s="794"/>
      <c r="T21" s="794"/>
      <c r="U21" s="794"/>
      <c r="V21" s="794"/>
      <c r="W21" s="794"/>
      <c r="X21" s="794"/>
      <c r="Y21" s="794"/>
      <c r="Z21" s="794"/>
      <c r="AA21" s="794"/>
      <c r="AB21" s="794"/>
      <c r="AC21" s="794"/>
      <c r="AD21" s="795"/>
      <c r="AE21" s="799"/>
      <c r="AF21" s="801" t="s">
        <v>363</v>
      </c>
      <c r="AG21" s="465" t="s">
        <v>507</v>
      </c>
      <c r="AH21" s="471" t="s">
        <v>508</v>
      </c>
      <c r="AI21" s="471" t="s">
        <v>509</v>
      </c>
      <c r="AJ21" s="471" t="s">
        <v>510</v>
      </c>
      <c r="AK21" s="471" t="s">
        <v>511</v>
      </c>
      <c r="AL21" s="474" t="s">
        <v>512</v>
      </c>
      <c r="AM21" s="484" t="s">
        <v>513</v>
      </c>
      <c r="AN21" s="465" t="s">
        <v>507</v>
      </c>
      <c r="AO21" s="471" t="s">
        <v>508</v>
      </c>
      <c r="AP21" s="471" t="s">
        <v>509</v>
      </c>
      <c r="AQ21" s="471" t="s">
        <v>510</v>
      </c>
      <c r="AR21" s="471" t="s">
        <v>511</v>
      </c>
      <c r="AS21" s="474" t="s">
        <v>512</v>
      </c>
      <c r="AT21" s="475" t="s">
        <v>513</v>
      </c>
      <c r="AU21" s="465" t="s">
        <v>507</v>
      </c>
      <c r="AV21" s="471" t="s">
        <v>508</v>
      </c>
      <c r="AW21" s="471" t="s">
        <v>509</v>
      </c>
      <c r="AX21" s="471" t="s">
        <v>510</v>
      </c>
      <c r="AY21" s="471" t="s">
        <v>511</v>
      </c>
      <c r="AZ21" s="474" t="s">
        <v>512</v>
      </c>
      <c r="BA21" s="475" t="s">
        <v>513</v>
      </c>
      <c r="BB21" s="465" t="s">
        <v>507</v>
      </c>
      <c r="BC21" s="471" t="s">
        <v>508</v>
      </c>
      <c r="BD21" s="471" t="s">
        <v>509</v>
      </c>
      <c r="BE21" s="471" t="s">
        <v>510</v>
      </c>
      <c r="BF21" s="471" t="s">
        <v>511</v>
      </c>
      <c r="BG21" s="474" t="s">
        <v>512</v>
      </c>
      <c r="BH21" s="475" t="s">
        <v>513</v>
      </c>
      <c r="BI21" s="465" t="s">
        <v>507</v>
      </c>
      <c r="BJ21" s="471" t="s">
        <v>508</v>
      </c>
      <c r="BK21" s="471" t="s">
        <v>509</v>
      </c>
      <c r="BL21" s="471" t="s">
        <v>510</v>
      </c>
      <c r="BM21" s="471" t="s">
        <v>511</v>
      </c>
      <c r="BN21" s="474" t="s">
        <v>512</v>
      </c>
      <c r="BO21" s="475" t="s">
        <v>513</v>
      </c>
      <c r="BP21" s="465" t="s">
        <v>507</v>
      </c>
      <c r="BQ21" s="471" t="s">
        <v>508</v>
      </c>
      <c r="BR21" s="471" t="s">
        <v>509</v>
      </c>
      <c r="BS21" s="471" t="s">
        <v>510</v>
      </c>
      <c r="BT21" s="471" t="s">
        <v>511</v>
      </c>
      <c r="BU21" s="474" t="s">
        <v>512</v>
      </c>
      <c r="BV21" s="475" t="s">
        <v>513</v>
      </c>
      <c r="BW21" s="465" t="s">
        <v>507</v>
      </c>
      <c r="BX21" s="471" t="s">
        <v>508</v>
      </c>
      <c r="BY21" s="471" t="s">
        <v>509</v>
      </c>
      <c r="BZ21" s="471" t="s">
        <v>510</v>
      </c>
      <c r="CA21" s="471" t="s">
        <v>511</v>
      </c>
      <c r="CB21" s="474" t="s">
        <v>512</v>
      </c>
      <c r="CC21" s="475" t="s">
        <v>513</v>
      </c>
      <c r="CD21" s="465" t="s">
        <v>507</v>
      </c>
      <c r="CE21" s="471" t="s">
        <v>508</v>
      </c>
      <c r="CF21" s="471" t="s">
        <v>509</v>
      </c>
      <c r="CG21" s="471" t="s">
        <v>510</v>
      </c>
      <c r="CH21" s="471" t="s">
        <v>511</v>
      </c>
      <c r="CI21" s="474" t="s">
        <v>512</v>
      </c>
      <c r="CJ21" s="475" t="s">
        <v>513</v>
      </c>
      <c r="CK21" s="465" t="s">
        <v>507</v>
      </c>
      <c r="CL21" s="471" t="s">
        <v>508</v>
      </c>
      <c r="CM21" s="471" t="s">
        <v>509</v>
      </c>
      <c r="CN21" s="471" t="s">
        <v>510</v>
      </c>
      <c r="CO21" s="471" t="s">
        <v>511</v>
      </c>
      <c r="CP21" s="474" t="s">
        <v>512</v>
      </c>
      <c r="CQ21" s="475" t="s">
        <v>513</v>
      </c>
      <c r="CR21" s="465" t="s">
        <v>507</v>
      </c>
      <c r="CS21" s="471" t="s">
        <v>508</v>
      </c>
      <c r="CT21" s="471" t="s">
        <v>509</v>
      </c>
      <c r="CU21" s="471" t="s">
        <v>510</v>
      </c>
      <c r="CV21" s="471" t="s">
        <v>511</v>
      </c>
      <c r="CW21" s="474" t="s">
        <v>512</v>
      </c>
      <c r="CX21" s="475" t="s">
        <v>513</v>
      </c>
      <c r="CY21" s="465" t="s">
        <v>507</v>
      </c>
      <c r="CZ21" s="471" t="s">
        <v>508</v>
      </c>
      <c r="DA21" s="471" t="s">
        <v>509</v>
      </c>
      <c r="DB21" s="471" t="s">
        <v>510</v>
      </c>
      <c r="DC21" s="471" t="s">
        <v>511</v>
      </c>
      <c r="DD21" s="474" t="s">
        <v>512</v>
      </c>
      <c r="DE21" s="475" t="s">
        <v>513</v>
      </c>
      <c r="DF21" s="465" t="s">
        <v>507</v>
      </c>
      <c r="DG21" s="471" t="s">
        <v>508</v>
      </c>
      <c r="DH21" s="471" t="s">
        <v>509</v>
      </c>
      <c r="DI21" s="471" t="s">
        <v>510</v>
      </c>
      <c r="DJ21" s="471" t="s">
        <v>511</v>
      </c>
      <c r="DK21" s="474" t="s">
        <v>512</v>
      </c>
      <c r="DL21" s="475" t="s">
        <v>513</v>
      </c>
      <c r="DM21" s="465" t="s">
        <v>507</v>
      </c>
      <c r="DN21" s="471" t="s">
        <v>508</v>
      </c>
      <c r="DO21" s="471" t="s">
        <v>509</v>
      </c>
      <c r="DP21" s="471" t="s">
        <v>510</v>
      </c>
      <c r="DQ21" s="471" t="s">
        <v>511</v>
      </c>
      <c r="DR21" s="474" t="s">
        <v>512</v>
      </c>
      <c r="DS21" s="475" t="s">
        <v>513</v>
      </c>
      <c r="DT21" s="465" t="s">
        <v>507</v>
      </c>
      <c r="DU21" s="471" t="s">
        <v>508</v>
      </c>
      <c r="DV21" s="471" t="s">
        <v>509</v>
      </c>
      <c r="DW21" s="471" t="s">
        <v>510</v>
      </c>
      <c r="DX21" s="471" t="s">
        <v>511</v>
      </c>
      <c r="DY21" s="474" t="s">
        <v>512</v>
      </c>
      <c r="DZ21" s="475" t="s">
        <v>513</v>
      </c>
      <c r="EA21" s="470"/>
      <c r="EB21" s="470"/>
      <c r="EC21" s="470"/>
      <c r="ED21" s="470"/>
      <c r="EF21" s="73"/>
      <c r="EG21" s="34"/>
      <c r="EH21" s="34"/>
      <c r="EI21" s="34"/>
      <c r="EJ21" s="34"/>
      <c r="EK21" s="34"/>
      <c r="EL21" s="34"/>
      <c r="EM21" s="34"/>
      <c r="EN21" s="34"/>
      <c r="EO21" s="34"/>
      <c r="EP21" s="34"/>
      <c r="EQ21" s="34"/>
      <c r="ER21" s="35"/>
      <c r="ES21" s="21"/>
    </row>
    <row r="22" spans="2:149" ht="18" customHeight="1" x14ac:dyDescent="0.3">
      <c r="B22" s="39"/>
      <c r="C22" s="796"/>
      <c r="D22" s="797"/>
      <c r="E22" s="797"/>
      <c r="F22" s="797"/>
      <c r="G22" s="797"/>
      <c r="H22" s="797"/>
      <c r="I22" s="797"/>
      <c r="J22" s="797"/>
      <c r="K22" s="797"/>
      <c r="L22" s="797"/>
      <c r="M22" s="797"/>
      <c r="N22" s="797"/>
      <c r="O22" s="797"/>
      <c r="P22" s="797"/>
      <c r="Q22" s="797"/>
      <c r="R22" s="797"/>
      <c r="S22" s="797"/>
      <c r="T22" s="797"/>
      <c r="U22" s="797"/>
      <c r="V22" s="797"/>
      <c r="W22" s="797"/>
      <c r="X22" s="797"/>
      <c r="Y22" s="797"/>
      <c r="Z22" s="797"/>
      <c r="AA22" s="797"/>
      <c r="AB22" s="797"/>
      <c r="AC22" s="797"/>
      <c r="AD22" s="798"/>
      <c r="AE22" s="800"/>
      <c r="AF22" s="802"/>
      <c r="AG22" s="472">
        <f>SUM(AG23:AG89)</f>
        <v>0</v>
      </c>
      <c r="AH22" s="472">
        <f>SUM(AH23:AH89)</f>
        <v>0</v>
      </c>
      <c r="AI22" s="472">
        <f>SUM(AI23:AI89)</f>
        <v>0</v>
      </c>
      <c r="AJ22" s="469"/>
      <c r="AK22" s="473" t="s">
        <v>515</v>
      </c>
      <c r="AL22" s="476">
        <f>SUM(AL23:AL89)</f>
        <v>0</v>
      </c>
      <c r="AM22" s="480">
        <f>SUM(AM23:AM89)</f>
        <v>0</v>
      </c>
      <c r="AN22" s="472">
        <f>SUM(AN23:AN89)</f>
        <v>0</v>
      </c>
      <c r="AO22" s="472">
        <f>SUM(AO23:AO89)</f>
        <v>0</v>
      </c>
      <c r="AP22" s="472">
        <f>SUM(AP23:AP89)</f>
        <v>0</v>
      </c>
      <c r="AQ22" s="469"/>
      <c r="AR22" s="473" t="s">
        <v>515</v>
      </c>
      <c r="AS22" s="476">
        <f>SUM(AS23:AS89)</f>
        <v>0</v>
      </c>
      <c r="AT22" s="480">
        <f>SUM(AT23:AT89)</f>
        <v>0</v>
      </c>
      <c r="AU22" s="472">
        <f>SUM(AU23:AU89)</f>
        <v>0</v>
      </c>
      <c r="AV22" s="472">
        <f>SUM(AV23:AV89)</f>
        <v>0</v>
      </c>
      <c r="AW22" s="472">
        <f>SUM(AW23:AW89)</f>
        <v>0</v>
      </c>
      <c r="AX22" s="469"/>
      <c r="AY22" s="473" t="s">
        <v>515</v>
      </c>
      <c r="AZ22" s="476">
        <f>SUM(AZ23:AZ89)</f>
        <v>0</v>
      </c>
      <c r="BA22" s="480">
        <f>SUM(BA23:BA89)</f>
        <v>0</v>
      </c>
      <c r="BB22" s="472">
        <f>SUM(BB23:BB89)</f>
        <v>0</v>
      </c>
      <c r="BC22" s="472">
        <f>SUM(BC23:BC89)</f>
        <v>0</v>
      </c>
      <c r="BD22" s="472">
        <f>SUM(BD23:BD89)</f>
        <v>0</v>
      </c>
      <c r="BE22" s="469"/>
      <c r="BF22" s="473" t="s">
        <v>515</v>
      </c>
      <c r="BG22" s="476">
        <f>SUM(BG23:BG89)</f>
        <v>0</v>
      </c>
      <c r="BH22" s="480">
        <f>SUM(BH23:BH89)</f>
        <v>0</v>
      </c>
      <c r="BI22" s="472">
        <f>SUM(BI23:BI89)</f>
        <v>0</v>
      </c>
      <c r="BJ22" s="472">
        <f>SUM(BJ23:BJ89)</f>
        <v>0</v>
      </c>
      <c r="BK22" s="472">
        <f>SUM(BK23:BK89)</f>
        <v>0</v>
      </c>
      <c r="BL22" s="469"/>
      <c r="BM22" s="473" t="s">
        <v>515</v>
      </c>
      <c r="BN22" s="476">
        <f>SUM(BN23:BN89)</f>
        <v>0</v>
      </c>
      <c r="BO22" s="480">
        <f>SUM(BO23:BO89)</f>
        <v>0</v>
      </c>
      <c r="BP22" s="472">
        <f>SUM(BP23:BP89)</f>
        <v>0</v>
      </c>
      <c r="BQ22" s="472">
        <f>SUM(BQ23:BQ89)</f>
        <v>0</v>
      </c>
      <c r="BR22" s="472">
        <f>SUM(BR23:BR89)</f>
        <v>0</v>
      </c>
      <c r="BS22" s="469"/>
      <c r="BT22" s="473" t="s">
        <v>515</v>
      </c>
      <c r="BU22" s="476">
        <f>SUM(BU23:BU89)</f>
        <v>0</v>
      </c>
      <c r="BV22" s="480">
        <f>SUM(BV23:BV89)</f>
        <v>0</v>
      </c>
      <c r="BW22" s="472">
        <f>SUM(BW23:BW89)</f>
        <v>0</v>
      </c>
      <c r="BX22" s="472">
        <f>SUM(BX23:BX89)</f>
        <v>0</v>
      </c>
      <c r="BY22" s="472">
        <f>SUM(BY23:BY89)</f>
        <v>0</v>
      </c>
      <c r="BZ22" s="469"/>
      <c r="CA22" s="473" t="s">
        <v>515</v>
      </c>
      <c r="CB22" s="476">
        <f>SUM(CB23:CB89)</f>
        <v>0</v>
      </c>
      <c r="CC22" s="480">
        <f>SUM(CC23:CC89)</f>
        <v>0</v>
      </c>
      <c r="CD22" s="472">
        <f>SUM(CD23:CD89)</f>
        <v>0</v>
      </c>
      <c r="CE22" s="472">
        <f>SUM(CE23:CE89)</f>
        <v>0</v>
      </c>
      <c r="CF22" s="472">
        <f>SUM(CF23:CF89)</f>
        <v>0</v>
      </c>
      <c r="CG22" s="469"/>
      <c r="CH22" s="473" t="s">
        <v>515</v>
      </c>
      <c r="CI22" s="476">
        <f>SUM(CI23:CI89)</f>
        <v>0</v>
      </c>
      <c r="CJ22" s="480">
        <f>SUM(CJ23:CJ89)</f>
        <v>0</v>
      </c>
      <c r="CK22" s="472">
        <f>SUM(CK23:CK89)</f>
        <v>0</v>
      </c>
      <c r="CL22" s="472">
        <f>SUM(CL23:CL89)</f>
        <v>0</v>
      </c>
      <c r="CM22" s="472">
        <f>SUM(CM23:CM89)</f>
        <v>0</v>
      </c>
      <c r="CN22" s="469"/>
      <c r="CO22" s="473" t="s">
        <v>515</v>
      </c>
      <c r="CP22" s="476">
        <f>SUM(CP23:CP89)</f>
        <v>0</v>
      </c>
      <c r="CQ22" s="480">
        <f>SUM(CQ23:CQ89)</f>
        <v>0</v>
      </c>
      <c r="CR22" s="472">
        <f>SUM(CR23:CR89)</f>
        <v>0</v>
      </c>
      <c r="CS22" s="472">
        <f>SUM(CS23:CS89)</f>
        <v>0</v>
      </c>
      <c r="CT22" s="472">
        <f>SUM(CT23:CT89)</f>
        <v>0</v>
      </c>
      <c r="CU22" s="469"/>
      <c r="CV22" s="473" t="s">
        <v>515</v>
      </c>
      <c r="CW22" s="476">
        <f>SUM(CW23:CW89)</f>
        <v>0</v>
      </c>
      <c r="CX22" s="480">
        <f>SUM(CX23:CX89)</f>
        <v>0</v>
      </c>
      <c r="CY22" s="472">
        <f>SUM(CY23:CY89)</f>
        <v>0</v>
      </c>
      <c r="CZ22" s="472">
        <f>SUM(CZ23:CZ89)</f>
        <v>0</v>
      </c>
      <c r="DA22" s="472">
        <f>SUM(DA23:DA89)</f>
        <v>0</v>
      </c>
      <c r="DB22" s="469"/>
      <c r="DC22" s="473" t="s">
        <v>515</v>
      </c>
      <c r="DD22" s="476">
        <f>SUM(DD23:DD89)</f>
        <v>0</v>
      </c>
      <c r="DE22" s="480">
        <f>SUM(DE23:DE89)</f>
        <v>0</v>
      </c>
      <c r="DF22" s="472">
        <f>SUM(DF23:DF89)</f>
        <v>0</v>
      </c>
      <c r="DG22" s="472">
        <f>SUM(DG23:DG89)</f>
        <v>0</v>
      </c>
      <c r="DH22" s="472">
        <f>SUM(DH23:DH89)</f>
        <v>0</v>
      </c>
      <c r="DI22" s="469"/>
      <c r="DJ22" s="473" t="s">
        <v>515</v>
      </c>
      <c r="DK22" s="476">
        <f>SUM(DK23:DK89)</f>
        <v>0</v>
      </c>
      <c r="DL22" s="480">
        <f>SUM(DL23:DL89)</f>
        <v>0</v>
      </c>
      <c r="DM22" s="472">
        <f>SUM(DM23:DM89)</f>
        <v>0</v>
      </c>
      <c r="DN22" s="472">
        <f>SUM(DN23:DN89)</f>
        <v>0</v>
      </c>
      <c r="DO22" s="472">
        <f>SUM(DO23:DO89)</f>
        <v>0</v>
      </c>
      <c r="DP22" s="469"/>
      <c r="DQ22" s="473" t="s">
        <v>515</v>
      </c>
      <c r="DR22" s="476">
        <f>SUM(DR23:DR89)</f>
        <v>0</v>
      </c>
      <c r="DS22" s="480">
        <f>SUM(DS23:DS89)</f>
        <v>0</v>
      </c>
      <c r="DT22" s="472">
        <f>SUM(DT23:DT89)</f>
        <v>0</v>
      </c>
      <c r="DU22" s="472">
        <f>SUM(DU23:DU89)</f>
        <v>0</v>
      </c>
      <c r="DV22" s="472">
        <f>SUM(DV23:DV89)</f>
        <v>0</v>
      </c>
      <c r="DW22" s="469"/>
      <c r="DX22" s="473" t="s">
        <v>515</v>
      </c>
      <c r="DY22" s="476">
        <f>SUM(DY23:DY89)</f>
        <v>0</v>
      </c>
      <c r="DZ22" s="480">
        <f>SUM(DZ23:DZ89)</f>
        <v>0</v>
      </c>
      <c r="EA22" s="485">
        <f>SUM(EA23:EA89)</f>
        <v>0</v>
      </c>
      <c r="EB22" s="485">
        <f>SUM(EB23:EB89)</f>
        <v>0</v>
      </c>
      <c r="EC22" s="79">
        <f t="shared" ref="EC22:ED22" si="0">SUM(EC23:EC89)</f>
        <v>0</v>
      </c>
      <c r="ED22" s="79">
        <f t="shared" si="0"/>
        <v>0</v>
      </c>
      <c r="EF22" s="73"/>
      <c r="EG22" s="34"/>
      <c r="EH22" s="34"/>
      <c r="EI22" s="34"/>
      <c r="EJ22" s="34"/>
      <c r="EK22" s="34"/>
      <c r="EL22" s="34"/>
      <c r="EM22" s="34"/>
      <c r="EN22" s="34"/>
      <c r="EO22" s="34"/>
      <c r="EP22" s="34"/>
      <c r="EQ22" s="34"/>
      <c r="ER22" s="35"/>
      <c r="ES22" s="21"/>
    </row>
    <row r="23" spans="2:149" ht="19.95" customHeight="1" x14ac:dyDescent="0.3">
      <c r="B23" s="39"/>
      <c r="C23" s="220" t="s">
        <v>485</v>
      </c>
      <c r="D23" s="220"/>
      <c r="E23" s="220"/>
      <c r="F23" s="220"/>
      <c r="G23" s="221"/>
      <c r="H23" s="221"/>
      <c r="I23" s="221"/>
      <c r="J23" s="221"/>
      <c r="K23" s="221"/>
      <c r="L23" s="221"/>
      <c r="M23" s="222"/>
      <c r="N23" s="222"/>
      <c r="O23" s="223"/>
      <c r="P23" s="224"/>
      <c r="Q23" s="225"/>
      <c r="R23" s="226"/>
      <c r="S23" s="226"/>
      <c r="T23" s="226"/>
      <c r="U23" s="227"/>
      <c r="V23" s="223"/>
      <c r="W23" s="223"/>
      <c r="X23" s="223"/>
      <c r="Y23" s="223"/>
      <c r="Z23" s="223"/>
      <c r="AA23" s="223"/>
      <c r="AB23" s="228"/>
      <c r="AC23" s="228"/>
      <c r="AD23" s="221"/>
      <c r="AE23" s="221"/>
      <c r="AF23" s="221"/>
      <c r="AG23" s="221"/>
      <c r="AH23" s="221"/>
      <c r="AI23" s="221"/>
      <c r="AJ23" s="221"/>
      <c r="AK23" s="221"/>
      <c r="AL23" s="477"/>
      <c r="AM23" s="481"/>
      <c r="AN23" s="221"/>
      <c r="AO23" s="221"/>
      <c r="AP23" s="221"/>
      <c r="AQ23" s="221"/>
      <c r="AR23" s="221"/>
      <c r="AS23" s="477"/>
      <c r="AT23" s="481"/>
      <c r="AU23" s="221"/>
      <c r="AV23" s="221"/>
      <c r="AW23" s="221"/>
      <c r="AX23" s="221"/>
      <c r="AY23" s="221"/>
      <c r="AZ23" s="477"/>
      <c r="BA23" s="481"/>
      <c r="BB23" s="221"/>
      <c r="BC23" s="221"/>
      <c r="BD23" s="221"/>
      <c r="BE23" s="221"/>
      <c r="BF23" s="221"/>
      <c r="BG23" s="477"/>
      <c r="BH23" s="481"/>
      <c r="BI23" s="221"/>
      <c r="BJ23" s="221"/>
      <c r="BK23" s="221"/>
      <c r="BL23" s="221"/>
      <c r="BM23" s="221"/>
      <c r="BN23" s="477"/>
      <c r="BO23" s="481"/>
      <c r="BP23" s="221"/>
      <c r="BQ23" s="221"/>
      <c r="BR23" s="221"/>
      <c r="BS23" s="221"/>
      <c r="BT23" s="221"/>
      <c r="BU23" s="477"/>
      <c r="BV23" s="481"/>
      <c r="BW23" s="221"/>
      <c r="BX23" s="221"/>
      <c r="BY23" s="221"/>
      <c r="BZ23" s="221"/>
      <c r="CA23" s="221"/>
      <c r="CB23" s="477"/>
      <c r="CC23" s="481"/>
      <c r="CD23" s="221"/>
      <c r="CE23" s="221"/>
      <c r="CF23" s="221"/>
      <c r="CG23" s="221"/>
      <c r="CH23" s="221"/>
      <c r="CI23" s="477"/>
      <c r="CJ23" s="481"/>
      <c r="CK23" s="221"/>
      <c r="CL23" s="221"/>
      <c r="CM23" s="221"/>
      <c r="CN23" s="221"/>
      <c r="CO23" s="221"/>
      <c r="CP23" s="477"/>
      <c r="CQ23" s="481"/>
      <c r="CR23" s="221"/>
      <c r="CS23" s="221"/>
      <c r="CT23" s="221"/>
      <c r="CU23" s="221"/>
      <c r="CV23" s="221"/>
      <c r="CW23" s="477"/>
      <c r="CX23" s="481"/>
      <c r="CY23" s="221"/>
      <c r="CZ23" s="221"/>
      <c r="DA23" s="221"/>
      <c r="DB23" s="221"/>
      <c r="DC23" s="221"/>
      <c r="DD23" s="477"/>
      <c r="DE23" s="481"/>
      <c r="DF23" s="221"/>
      <c r="DG23" s="221"/>
      <c r="DH23" s="221"/>
      <c r="DI23" s="221"/>
      <c r="DJ23" s="221"/>
      <c r="DK23" s="477"/>
      <c r="DL23" s="481"/>
      <c r="DM23" s="221"/>
      <c r="DN23" s="221"/>
      <c r="DO23" s="221"/>
      <c r="DP23" s="221"/>
      <c r="DQ23" s="221"/>
      <c r="DR23" s="477"/>
      <c r="DS23" s="481"/>
      <c r="DT23" s="221"/>
      <c r="DU23" s="221"/>
      <c r="DV23" s="221"/>
      <c r="DW23" s="221"/>
      <c r="DX23" s="221"/>
      <c r="DY23" s="477"/>
      <c r="DZ23" s="481"/>
      <c r="EA23" s="145"/>
      <c r="EB23" s="145"/>
      <c r="EC23" s="129">
        <f>SUM(EA23:EB23)</f>
        <v>0</v>
      </c>
      <c r="ED23" s="129">
        <f t="shared" ref="ED23:ED54" si="1">EC23-G23</f>
        <v>0</v>
      </c>
      <c r="EF23" s="654"/>
      <c r="EG23" s="655"/>
      <c r="EH23" s="655"/>
      <c r="EI23" s="655"/>
      <c r="EJ23" s="655"/>
      <c r="EK23" s="655"/>
      <c r="EL23" s="655"/>
      <c r="EM23" s="655"/>
      <c r="EN23" s="655"/>
      <c r="EO23" s="655"/>
      <c r="EP23" s="655"/>
      <c r="EQ23" s="655"/>
      <c r="ER23" s="656"/>
      <c r="ES23" s="21"/>
    </row>
    <row r="24" spans="2:149" ht="19.95" customHeight="1" x14ac:dyDescent="0.3">
      <c r="B24" s="39"/>
      <c r="C24" s="229"/>
      <c r="D24" s="230"/>
      <c r="E24" s="230"/>
      <c r="F24" s="229"/>
      <c r="G24" s="231"/>
      <c r="H24" s="231"/>
      <c r="I24" s="231"/>
      <c r="J24" s="231"/>
      <c r="K24" s="231"/>
      <c r="L24" s="231"/>
      <c r="M24" s="232"/>
      <c r="N24" s="232"/>
      <c r="O24" s="233"/>
      <c r="P24" s="234"/>
      <c r="Q24" s="235"/>
      <c r="R24" s="236"/>
      <c r="S24" s="236"/>
      <c r="T24" s="236"/>
      <c r="U24" s="235"/>
      <c r="V24" s="233"/>
      <c r="W24" s="233"/>
      <c r="X24" s="233"/>
      <c r="Y24" s="233"/>
      <c r="Z24" s="233"/>
      <c r="AA24" s="233"/>
      <c r="AB24" s="237"/>
      <c r="AC24" s="237"/>
      <c r="AD24" s="231"/>
      <c r="AE24" s="231"/>
      <c r="AF24" s="231"/>
      <c r="AG24" s="231"/>
      <c r="AH24" s="231"/>
      <c r="AI24" s="231"/>
      <c r="AJ24" s="231"/>
      <c r="AK24" s="231"/>
      <c r="AL24" s="478"/>
      <c r="AM24" s="482"/>
      <c r="AN24" s="231"/>
      <c r="AO24" s="231"/>
      <c r="AP24" s="231"/>
      <c r="AQ24" s="231"/>
      <c r="AR24" s="231"/>
      <c r="AS24" s="478"/>
      <c r="AT24" s="482"/>
      <c r="AU24" s="231"/>
      <c r="AV24" s="231"/>
      <c r="AW24" s="231"/>
      <c r="AX24" s="231"/>
      <c r="AY24" s="231"/>
      <c r="AZ24" s="478"/>
      <c r="BA24" s="482"/>
      <c r="BB24" s="231"/>
      <c r="BC24" s="231"/>
      <c r="BD24" s="231"/>
      <c r="BE24" s="231"/>
      <c r="BF24" s="231"/>
      <c r="BG24" s="478"/>
      <c r="BH24" s="482"/>
      <c r="BI24" s="231"/>
      <c r="BJ24" s="231"/>
      <c r="BK24" s="231"/>
      <c r="BL24" s="231"/>
      <c r="BM24" s="231"/>
      <c r="BN24" s="478"/>
      <c r="BO24" s="482"/>
      <c r="BP24" s="231"/>
      <c r="BQ24" s="231"/>
      <c r="BR24" s="231"/>
      <c r="BS24" s="231"/>
      <c r="BT24" s="231"/>
      <c r="BU24" s="478"/>
      <c r="BV24" s="482"/>
      <c r="BW24" s="231"/>
      <c r="BX24" s="231"/>
      <c r="BY24" s="231"/>
      <c r="BZ24" s="231"/>
      <c r="CA24" s="231"/>
      <c r="CB24" s="478"/>
      <c r="CC24" s="482"/>
      <c r="CD24" s="231"/>
      <c r="CE24" s="231"/>
      <c r="CF24" s="231"/>
      <c r="CG24" s="231"/>
      <c r="CH24" s="231"/>
      <c r="CI24" s="478"/>
      <c r="CJ24" s="482"/>
      <c r="CK24" s="231"/>
      <c r="CL24" s="231"/>
      <c r="CM24" s="231"/>
      <c r="CN24" s="231"/>
      <c r="CO24" s="231"/>
      <c r="CP24" s="478"/>
      <c r="CQ24" s="482"/>
      <c r="CR24" s="231"/>
      <c r="CS24" s="231"/>
      <c r="CT24" s="231"/>
      <c r="CU24" s="231"/>
      <c r="CV24" s="231"/>
      <c r="CW24" s="478"/>
      <c r="CX24" s="482"/>
      <c r="CY24" s="231"/>
      <c r="CZ24" s="231"/>
      <c r="DA24" s="231"/>
      <c r="DB24" s="231"/>
      <c r="DC24" s="231"/>
      <c r="DD24" s="478"/>
      <c r="DE24" s="482"/>
      <c r="DF24" s="231"/>
      <c r="DG24" s="231"/>
      <c r="DH24" s="231"/>
      <c r="DI24" s="231"/>
      <c r="DJ24" s="231"/>
      <c r="DK24" s="478"/>
      <c r="DL24" s="482"/>
      <c r="DM24" s="231"/>
      <c r="DN24" s="231"/>
      <c r="DO24" s="231"/>
      <c r="DP24" s="231"/>
      <c r="DQ24" s="231"/>
      <c r="DR24" s="478"/>
      <c r="DS24" s="482"/>
      <c r="DT24" s="231"/>
      <c r="DU24" s="231"/>
      <c r="DV24" s="231"/>
      <c r="DW24" s="231"/>
      <c r="DX24" s="231"/>
      <c r="DY24" s="478"/>
      <c r="DZ24" s="482"/>
      <c r="EA24" s="146"/>
      <c r="EB24" s="146"/>
      <c r="EC24" s="134">
        <f t="shared" ref="EC24:EC87" si="2">SUM(EA24:EB24)</f>
        <v>0</v>
      </c>
      <c r="ED24" s="134">
        <f t="shared" si="1"/>
        <v>0</v>
      </c>
      <c r="EF24" s="657"/>
      <c r="EG24" s="658"/>
      <c r="EH24" s="658"/>
      <c r="EI24" s="658"/>
      <c r="EJ24" s="658"/>
      <c r="EK24" s="658"/>
      <c r="EL24" s="658"/>
      <c r="EM24" s="658"/>
      <c r="EN24" s="658"/>
      <c r="EO24" s="658"/>
      <c r="EP24" s="658"/>
      <c r="EQ24" s="658"/>
      <c r="ER24" s="659"/>
      <c r="ES24" s="21"/>
    </row>
    <row r="25" spans="2:149" ht="19.95" customHeight="1" x14ac:dyDescent="0.3">
      <c r="B25" s="39"/>
      <c r="C25" s="229"/>
      <c r="D25" s="229"/>
      <c r="E25" s="229"/>
      <c r="F25" s="229"/>
      <c r="G25" s="231"/>
      <c r="H25" s="231"/>
      <c r="I25" s="231"/>
      <c r="J25" s="231"/>
      <c r="K25" s="231"/>
      <c r="L25" s="231"/>
      <c r="M25" s="232"/>
      <c r="N25" s="232"/>
      <c r="O25" s="233"/>
      <c r="P25" s="234"/>
      <c r="Q25" s="238"/>
      <c r="R25" s="236"/>
      <c r="S25" s="236"/>
      <c r="T25" s="236"/>
      <c r="U25" s="235"/>
      <c r="V25" s="233"/>
      <c r="W25" s="233"/>
      <c r="X25" s="233"/>
      <c r="Y25" s="233"/>
      <c r="Z25" s="233"/>
      <c r="AA25" s="233"/>
      <c r="AB25" s="237"/>
      <c r="AC25" s="237"/>
      <c r="AD25" s="231"/>
      <c r="AE25" s="231"/>
      <c r="AF25" s="231"/>
      <c r="AG25" s="231"/>
      <c r="AH25" s="231"/>
      <c r="AI25" s="231"/>
      <c r="AJ25" s="231"/>
      <c r="AK25" s="231"/>
      <c r="AL25" s="478"/>
      <c r="AM25" s="482"/>
      <c r="AN25" s="231"/>
      <c r="AO25" s="231"/>
      <c r="AP25" s="231"/>
      <c r="AQ25" s="231"/>
      <c r="AR25" s="231"/>
      <c r="AS25" s="478"/>
      <c r="AT25" s="482"/>
      <c r="AU25" s="231"/>
      <c r="AV25" s="231"/>
      <c r="AW25" s="231"/>
      <c r="AX25" s="231"/>
      <c r="AY25" s="231"/>
      <c r="AZ25" s="478"/>
      <c r="BA25" s="482"/>
      <c r="BB25" s="231"/>
      <c r="BC25" s="231"/>
      <c r="BD25" s="231"/>
      <c r="BE25" s="231"/>
      <c r="BF25" s="231"/>
      <c r="BG25" s="478"/>
      <c r="BH25" s="482"/>
      <c r="BI25" s="231"/>
      <c r="BJ25" s="231"/>
      <c r="BK25" s="231"/>
      <c r="BL25" s="231"/>
      <c r="BM25" s="231"/>
      <c r="BN25" s="478"/>
      <c r="BO25" s="482"/>
      <c r="BP25" s="231"/>
      <c r="BQ25" s="231"/>
      <c r="BR25" s="231"/>
      <c r="BS25" s="231"/>
      <c r="BT25" s="231"/>
      <c r="BU25" s="478"/>
      <c r="BV25" s="482"/>
      <c r="BW25" s="231"/>
      <c r="BX25" s="231"/>
      <c r="BY25" s="231"/>
      <c r="BZ25" s="231"/>
      <c r="CA25" s="231"/>
      <c r="CB25" s="478"/>
      <c r="CC25" s="482"/>
      <c r="CD25" s="231"/>
      <c r="CE25" s="231"/>
      <c r="CF25" s="231"/>
      <c r="CG25" s="231"/>
      <c r="CH25" s="231"/>
      <c r="CI25" s="478"/>
      <c r="CJ25" s="482"/>
      <c r="CK25" s="231"/>
      <c r="CL25" s="231"/>
      <c r="CM25" s="231"/>
      <c r="CN25" s="231"/>
      <c r="CO25" s="231"/>
      <c r="CP25" s="478"/>
      <c r="CQ25" s="482"/>
      <c r="CR25" s="231"/>
      <c r="CS25" s="231"/>
      <c r="CT25" s="231"/>
      <c r="CU25" s="231"/>
      <c r="CV25" s="231"/>
      <c r="CW25" s="478"/>
      <c r="CX25" s="482"/>
      <c r="CY25" s="231"/>
      <c r="CZ25" s="231"/>
      <c r="DA25" s="231"/>
      <c r="DB25" s="231"/>
      <c r="DC25" s="231"/>
      <c r="DD25" s="478"/>
      <c r="DE25" s="482"/>
      <c r="DF25" s="231"/>
      <c r="DG25" s="231"/>
      <c r="DH25" s="231"/>
      <c r="DI25" s="231"/>
      <c r="DJ25" s="231"/>
      <c r="DK25" s="478"/>
      <c r="DL25" s="482"/>
      <c r="DM25" s="231"/>
      <c r="DN25" s="231"/>
      <c r="DO25" s="231"/>
      <c r="DP25" s="231"/>
      <c r="DQ25" s="231"/>
      <c r="DR25" s="478"/>
      <c r="DS25" s="482"/>
      <c r="DT25" s="231"/>
      <c r="DU25" s="231"/>
      <c r="DV25" s="231"/>
      <c r="DW25" s="231"/>
      <c r="DX25" s="231"/>
      <c r="DY25" s="478"/>
      <c r="DZ25" s="482"/>
      <c r="EA25" s="146"/>
      <c r="EB25" s="146"/>
      <c r="EC25" s="134">
        <f t="shared" si="2"/>
        <v>0</v>
      </c>
      <c r="ED25" s="134">
        <f t="shared" si="1"/>
        <v>0</v>
      </c>
      <c r="EF25" s="657"/>
      <c r="EG25" s="658"/>
      <c r="EH25" s="658"/>
      <c r="EI25" s="658"/>
      <c r="EJ25" s="658"/>
      <c r="EK25" s="658"/>
      <c r="EL25" s="658"/>
      <c r="EM25" s="658"/>
      <c r="EN25" s="658"/>
      <c r="EO25" s="658"/>
      <c r="EP25" s="658"/>
      <c r="EQ25" s="658"/>
      <c r="ER25" s="659"/>
      <c r="ES25" s="21"/>
    </row>
    <row r="26" spans="2:149" ht="19.95" customHeight="1" x14ac:dyDescent="0.3">
      <c r="B26" s="39"/>
      <c r="C26" s="229"/>
      <c r="D26" s="230"/>
      <c r="E26" s="230"/>
      <c r="F26" s="229"/>
      <c r="G26" s="231"/>
      <c r="H26" s="231"/>
      <c r="I26" s="231"/>
      <c r="J26" s="231"/>
      <c r="K26" s="231"/>
      <c r="L26" s="231"/>
      <c r="M26" s="232"/>
      <c r="N26" s="232"/>
      <c r="O26" s="233"/>
      <c r="P26" s="234"/>
      <c r="Q26" s="235"/>
      <c r="R26" s="236"/>
      <c r="S26" s="236"/>
      <c r="T26" s="236"/>
      <c r="U26" s="235"/>
      <c r="V26" s="233"/>
      <c r="W26" s="233"/>
      <c r="X26" s="233"/>
      <c r="Y26" s="233"/>
      <c r="Z26" s="233"/>
      <c r="AA26" s="233"/>
      <c r="AB26" s="237"/>
      <c r="AC26" s="237"/>
      <c r="AD26" s="231"/>
      <c r="AE26" s="231"/>
      <c r="AF26" s="231"/>
      <c r="AG26" s="231"/>
      <c r="AH26" s="231"/>
      <c r="AI26" s="231"/>
      <c r="AJ26" s="231"/>
      <c r="AK26" s="231"/>
      <c r="AL26" s="478"/>
      <c r="AM26" s="482"/>
      <c r="AN26" s="231"/>
      <c r="AO26" s="231"/>
      <c r="AP26" s="231"/>
      <c r="AQ26" s="231"/>
      <c r="AR26" s="231"/>
      <c r="AS26" s="478"/>
      <c r="AT26" s="482"/>
      <c r="AU26" s="231"/>
      <c r="AV26" s="231"/>
      <c r="AW26" s="231"/>
      <c r="AX26" s="231"/>
      <c r="AY26" s="231"/>
      <c r="AZ26" s="478"/>
      <c r="BA26" s="482"/>
      <c r="BB26" s="231"/>
      <c r="BC26" s="231"/>
      <c r="BD26" s="231"/>
      <c r="BE26" s="231"/>
      <c r="BF26" s="231"/>
      <c r="BG26" s="478"/>
      <c r="BH26" s="482"/>
      <c r="BI26" s="231"/>
      <c r="BJ26" s="231"/>
      <c r="BK26" s="231"/>
      <c r="BL26" s="231"/>
      <c r="BM26" s="231"/>
      <c r="BN26" s="478"/>
      <c r="BO26" s="482"/>
      <c r="BP26" s="231"/>
      <c r="BQ26" s="231"/>
      <c r="BR26" s="231"/>
      <c r="BS26" s="231"/>
      <c r="BT26" s="231"/>
      <c r="BU26" s="478"/>
      <c r="BV26" s="482"/>
      <c r="BW26" s="231"/>
      <c r="BX26" s="231"/>
      <c r="BY26" s="231"/>
      <c r="BZ26" s="231"/>
      <c r="CA26" s="231"/>
      <c r="CB26" s="478"/>
      <c r="CC26" s="482"/>
      <c r="CD26" s="231"/>
      <c r="CE26" s="231"/>
      <c r="CF26" s="231"/>
      <c r="CG26" s="231"/>
      <c r="CH26" s="231"/>
      <c r="CI26" s="478"/>
      <c r="CJ26" s="482"/>
      <c r="CK26" s="231"/>
      <c r="CL26" s="231"/>
      <c r="CM26" s="231"/>
      <c r="CN26" s="231"/>
      <c r="CO26" s="231"/>
      <c r="CP26" s="478"/>
      <c r="CQ26" s="482"/>
      <c r="CR26" s="231"/>
      <c r="CS26" s="231"/>
      <c r="CT26" s="231"/>
      <c r="CU26" s="231"/>
      <c r="CV26" s="231"/>
      <c r="CW26" s="478"/>
      <c r="CX26" s="482"/>
      <c r="CY26" s="231"/>
      <c r="CZ26" s="231"/>
      <c r="DA26" s="231"/>
      <c r="DB26" s="231"/>
      <c r="DC26" s="231"/>
      <c r="DD26" s="478"/>
      <c r="DE26" s="482"/>
      <c r="DF26" s="231"/>
      <c r="DG26" s="231"/>
      <c r="DH26" s="231"/>
      <c r="DI26" s="231"/>
      <c r="DJ26" s="231"/>
      <c r="DK26" s="478"/>
      <c r="DL26" s="482"/>
      <c r="DM26" s="231"/>
      <c r="DN26" s="231"/>
      <c r="DO26" s="231"/>
      <c r="DP26" s="231"/>
      <c r="DQ26" s="231"/>
      <c r="DR26" s="478"/>
      <c r="DS26" s="482"/>
      <c r="DT26" s="231"/>
      <c r="DU26" s="231"/>
      <c r="DV26" s="231"/>
      <c r="DW26" s="231"/>
      <c r="DX26" s="231"/>
      <c r="DY26" s="478"/>
      <c r="DZ26" s="482"/>
      <c r="EA26" s="146"/>
      <c r="EB26" s="146"/>
      <c r="EC26" s="134">
        <f t="shared" si="2"/>
        <v>0</v>
      </c>
      <c r="ED26" s="134">
        <f t="shared" si="1"/>
        <v>0</v>
      </c>
      <c r="EF26" s="657"/>
      <c r="EG26" s="658"/>
      <c r="EH26" s="658"/>
      <c r="EI26" s="658"/>
      <c r="EJ26" s="658"/>
      <c r="EK26" s="658"/>
      <c r="EL26" s="658"/>
      <c r="EM26" s="658"/>
      <c r="EN26" s="658"/>
      <c r="EO26" s="658"/>
      <c r="EP26" s="658"/>
      <c r="EQ26" s="658"/>
      <c r="ER26" s="659"/>
      <c r="ES26" s="21"/>
    </row>
    <row r="27" spans="2:149" ht="19.95" customHeight="1" x14ac:dyDescent="0.3">
      <c r="B27" s="39"/>
      <c r="C27" s="229"/>
      <c r="D27" s="229"/>
      <c r="E27" s="229"/>
      <c r="F27" s="229"/>
      <c r="G27" s="231"/>
      <c r="H27" s="231"/>
      <c r="I27" s="231"/>
      <c r="J27" s="231"/>
      <c r="K27" s="231"/>
      <c r="L27" s="231"/>
      <c r="M27" s="232"/>
      <c r="N27" s="232"/>
      <c r="O27" s="233"/>
      <c r="P27" s="234"/>
      <c r="Q27" s="238"/>
      <c r="R27" s="236"/>
      <c r="S27" s="236"/>
      <c r="T27" s="236"/>
      <c r="U27" s="235"/>
      <c r="V27" s="233"/>
      <c r="W27" s="233"/>
      <c r="X27" s="233"/>
      <c r="Y27" s="233"/>
      <c r="Z27" s="233"/>
      <c r="AA27" s="233"/>
      <c r="AB27" s="237"/>
      <c r="AC27" s="237"/>
      <c r="AD27" s="231"/>
      <c r="AE27" s="231"/>
      <c r="AF27" s="231"/>
      <c r="AG27" s="231"/>
      <c r="AH27" s="231"/>
      <c r="AI27" s="231"/>
      <c r="AJ27" s="231"/>
      <c r="AK27" s="231"/>
      <c r="AL27" s="478"/>
      <c r="AM27" s="482"/>
      <c r="AN27" s="231"/>
      <c r="AO27" s="231"/>
      <c r="AP27" s="231"/>
      <c r="AQ27" s="231"/>
      <c r="AR27" s="231"/>
      <c r="AS27" s="478"/>
      <c r="AT27" s="482"/>
      <c r="AU27" s="231"/>
      <c r="AV27" s="231"/>
      <c r="AW27" s="231"/>
      <c r="AX27" s="231"/>
      <c r="AY27" s="231"/>
      <c r="AZ27" s="478"/>
      <c r="BA27" s="482"/>
      <c r="BB27" s="231"/>
      <c r="BC27" s="231"/>
      <c r="BD27" s="231"/>
      <c r="BE27" s="231"/>
      <c r="BF27" s="231"/>
      <c r="BG27" s="478"/>
      <c r="BH27" s="482"/>
      <c r="BI27" s="231"/>
      <c r="BJ27" s="231"/>
      <c r="BK27" s="231"/>
      <c r="BL27" s="231"/>
      <c r="BM27" s="231"/>
      <c r="BN27" s="478"/>
      <c r="BO27" s="482"/>
      <c r="BP27" s="231"/>
      <c r="BQ27" s="231"/>
      <c r="BR27" s="231"/>
      <c r="BS27" s="231"/>
      <c r="BT27" s="231"/>
      <c r="BU27" s="478"/>
      <c r="BV27" s="482"/>
      <c r="BW27" s="231"/>
      <c r="BX27" s="231"/>
      <c r="BY27" s="231"/>
      <c r="BZ27" s="231"/>
      <c r="CA27" s="231"/>
      <c r="CB27" s="478"/>
      <c r="CC27" s="482"/>
      <c r="CD27" s="231"/>
      <c r="CE27" s="231"/>
      <c r="CF27" s="231"/>
      <c r="CG27" s="231"/>
      <c r="CH27" s="231"/>
      <c r="CI27" s="478"/>
      <c r="CJ27" s="482"/>
      <c r="CK27" s="231"/>
      <c r="CL27" s="231"/>
      <c r="CM27" s="231"/>
      <c r="CN27" s="231"/>
      <c r="CO27" s="231"/>
      <c r="CP27" s="478"/>
      <c r="CQ27" s="482"/>
      <c r="CR27" s="231"/>
      <c r="CS27" s="231"/>
      <c r="CT27" s="231"/>
      <c r="CU27" s="231"/>
      <c r="CV27" s="231"/>
      <c r="CW27" s="478"/>
      <c r="CX27" s="482"/>
      <c r="CY27" s="231"/>
      <c r="CZ27" s="231"/>
      <c r="DA27" s="231"/>
      <c r="DB27" s="231"/>
      <c r="DC27" s="231"/>
      <c r="DD27" s="478"/>
      <c r="DE27" s="482"/>
      <c r="DF27" s="231"/>
      <c r="DG27" s="231"/>
      <c r="DH27" s="231"/>
      <c r="DI27" s="231"/>
      <c r="DJ27" s="231"/>
      <c r="DK27" s="478"/>
      <c r="DL27" s="482"/>
      <c r="DM27" s="231"/>
      <c r="DN27" s="231"/>
      <c r="DO27" s="231"/>
      <c r="DP27" s="231"/>
      <c r="DQ27" s="231"/>
      <c r="DR27" s="478"/>
      <c r="DS27" s="482"/>
      <c r="DT27" s="231"/>
      <c r="DU27" s="231"/>
      <c r="DV27" s="231"/>
      <c r="DW27" s="231"/>
      <c r="DX27" s="231"/>
      <c r="DY27" s="478"/>
      <c r="DZ27" s="482"/>
      <c r="EA27" s="146"/>
      <c r="EB27" s="146"/>
      <c r="EC27" s="134">
        <f t="shared" si="2"/>
        <v>0</v>
      </c>
      <c r="ED27" s="134">
        <f t="shared" si="1"/>
        <v>0</v>
      </c>
      <c r="EF27" s="657"/>
      <c r="EG27" s="658"/>
      <c r="EH27" s="658"/>
      <c r="EI27" s="658"/>
      <c r="EJ27" s="658"/>
      <c r="EK27" s="658"/>
      <c r="EL27" s="658"/>
      <c r="EM27" s="658"/>
      <c r="EN27" s="658"/>
      <c r="EO27" s="658"/>
      <c r="EP27" s="658"/>
      <c r="EQ27" s="658"/>
      <c r="ER27" s="659"/>
      <c r="ES27" s="21"/>
    </row>
    <row r="28" spans="2:149" ht="19.95" customHeight="1" x14ac:dyDescent="0.3">
      <c r="B28" s="39"/>
      <c r="C28" s="229"/>
      <c r="D28" s="230"/>
      <c r="E28" s="230"/>
      <c r="F28" s="229"/>
      <c r="G28" s="231"/>
      <c r="H28" s="231"/>
      <c r="I28" s="231"/>
      <c r="J28" s="231"/>
      <c r="K28" s="231"/>
      <c r="L28" s="231"/>
      <c r="M28" s="232"/>
      <c r="N28" s="232"/>
      <c r="O28" s="233"/>
      <c r="P28" s="234"/>
      <c r="Q28" s="235"/>
      <c r="R28" s="236"/>
      <c r="S28" s="236"/>
      <c r="T28" s="236"/>
      <c r="U28" s="235"/>
      <c r="V28" s="233"/>
      <c r="W28" s="233"/>
      <c r="X28" s="233"/>
      <c r="Y28" s="233"/>
      <c r="Z28" s="233"/>
      <c r="AA28" s="233"/>
      <c r="AB28" s="237"/>
      <c r="AC28" s="237"/>
      <c r="AD28" s="231"/>
      <c r="AE28" s="231"/>
      <c r="AF28" s="231"/>
      <c r="AG28" s="231"/>
      <c r="AH28" s="231"/>
      <c r="AI28" s="231"/>
      <c r="AJ28" s="231"/>
      <c r="AK28" s="231"/>
      <c r="AL28" s="478"/>
      <c r="AM28" s="482"/>
      <c r="AN28" s="231"/>
      <c r="AO28" s="231"/>
      <c r="AP28" s="231"/>
      <c r="AQ28" s="231"/>
      <c r="AR28" s="231"/>
      <c r="AS28" s="478"/>
      <c r="AT28" s="482"/>
      <c r="AU28" s="231"/>
      <c r="AV28" s="231"/>
      <c r="AW28" s="231"/>
      <c r="AX28" s="231"/>
      <c r="AY28" s="231"/>
      <c r="AZ28" s="478"/>
      <c r="BA28" s="482"/>
      <c r="BB28" s="231"/>
      <c r="BC28" s="231"/>
      <c r="BD28" s="231"/>
      <c r="BE28" s="231"/>
      <c r="BF28" s="231"/>
      <c r="BG28" s="478"/>
      <c r="BH28" s="482"/>
      <c r="BI28" s="231"/>
      <c r="BJ28" s="231"/>
      <c r="BK28" s="231"/>
      <c r="BL28" s="231"/>
      <c r="BM28" s="231"/>
      <c r="BN28" s="478"/>
      <c r="BO28" s="482"/>
      <c r="BP28" s="231"/>
      <c r="BQ28" s="231"/>
      <c r="BR28" s="231"/>
      <c r="BS28" s="231"/>
      <c r="BT28" s="231"/>
      <c r="BU28" s="478"/>
      <c r="BV28" s="482"/>
      <c r="BW28" s="231"/>
      <c r="BX28" s="231"/>
      <c r="BY28" s="231"/>
      <c r="BZ28" s="231"/>
      <c r="CA28" s="231"/>
      <c r="CB28" s="478"/>
      <c r="CC28" s="482"/>
      <c r="CD28" s="231"/>
      <c r="CE28" s="231"/>
      <c r="CF28" s="231"/>
      <c r="CG28" s="231"/>
      <c r="CH28" s="231"/>
      <c r="CI28" s="478"/>
      <c r="CJ28" s="482"/>
      <c r="CK28" s="231"/>
      <c r="CL28" s="231"/>
      <c r="CM28" s="231"/>
      <c r="CN28" s="231"/>
      <c r="CO28" s="231"/>
      <c r="CP28" s="478"/>
      <c r="CQ28" s="482"/>
      <c r="CR28" s="231"/>
      <c r="CS28" s="231"/>
      <c r="CT28" s="231"/>
      <c r="CU28" s="231"/>
      <c r="CV28" s="231"/>
      <c r="CW28" s="478"/>
      <c r="CX28" s="482"/>
      <c r="CY28" s="231"/>
      <c r="CZ28" s="231"/>
      <c r="DA28" s="231"/>
      <c r="DB28" s="231"/>
      <c r="DC28" s="231"/>
      <c r="DD28" s="478"/>
      <c r="DE28" s="482"/>
      <c r="DF28" s="231"/>
      <c r="DG28" s="231"/>
      <c r="DH28" s="231"/>
      <c r="DI28" s="231"/>
      <c r="DJ28" s="231"/>
      <c r="DK28" s="478"/>
      <c r="DL28" s="482"/>
      <c r="DM28" s="231"/>
      <c r="DN28" s="231"/>
      <c r="DO28" s="231"/>
      <c r="DP28" s="231"/>
      <c r="DQ28" s="231"/>
      <c r="DR28" s="478"/>
      <c r="DS28" s="482"/>
      <c r="DT28" s="231"/>
      <c r="DU28" s="231"/>
      <c r="DV28" s="231"/>
      <c r="DW28" s="231"/>
      <c r="DX28" s="231"/>
      <c r="DY28" s="478"/>
      <c r="DZ28" s="482"/>
      <c r="EA28" s="146"/>
      <c r="EB28" s="146"/>
      <c r="EC28" s="134">
        <f t="shared" si="2"/>
        <v>0</v>
      </c>
      <c r="ED28" s="134">
        <f t="shared" si="1"/>
        <v>0</v>
      </c>
      <c r="EF28" s="657"/>
      <c r="EG28" s="658"/>
      <c r="EH28" s="658"/>
      <c r="EI28" s="658"/>
      <c r="EJ28" s="658"/>
      <c r="EK28" s="658"/>
      <c r="EL28" s="658"/>
      <c r="EM28" s="658"/>
      <c r="EN28" s="658"/>
      <c r="EO28" s="658"/>
      <c r="EP28" s="658"/>
      <c r="EQ28" s="658"/>
      <c r="ER28" s="659"/>
      <c r="ES28" s="21"/>
    </row>
    <row r="29" spans="2:149" ht="19.95" customHeight="1" x14ac:dyDescent="0.3">
      <c r="B29" s="39"/>
      <c r="C29" s="229"/>
      <c r="D29" s="229"/>
      <c r="E29" s="229"/>
      <c r="F29" s="229"/>
      <c r="G29" s="231"/>
      <c r="H29" s="231"/>
      <c r="I29" s="231"/>
      <c r="J29" s="231"/>
      <c r="K29" s="231"/>
      <c r="L29" s="231"/>
      <c r="M29" s="232"/>
      <c r="N29" s="232"/>
      <c r="O29" s="233"/>
      <c r="P29" s="234"/>
      <c r="Q29" s="238"/>
      <c r="R29" s="236"/>
      <c r="S29" s="236"/>
      <c r="T29" s="236"/>
      <c r="U29" s="235"/>
      <c r="V29" s="233"/>
      <c r="W29" s="233"/>
      <c r="X29" s="233"/>
      <c r="Y29" s="233"/>
      <c r="Z29" s="233"/>
      <c r="AA29" s="233"/>
      <c r="AB29" s="237"/>
      <c r="AC29" s="237"/>
      <c r="AD29" s="231"/>
      <c r="AE29" s="231"/>
      <c r="AF29" s="231"/>
      <c r="AG29" s="231"/>
      <c r="AH29" s="231"/>
      <c r="AI29" s="231"/>
      <c r="AJ29" s="231"/>
      <c r="AK29" s="231"/>
      <c r="AL29" s="478"/>
      <c r="AM29" s="482"/>
      <c r="AN29" s="231"/>
      <c r="AO29" s="231"/>
      <c r="AP29" s="231"/>
      <c r="AQ29" s="231"/>
      <c r="AR29" s="231"/>
      <c r="AS29" s="478"/>
      <c r="AT29" s="482"/>
      <c r="AU29" s="231"/>
      <c r="AV29" s="231"/>
      <c r="AW29" s="231"/>
      <c r="AX29" s="231"/>
      <c r="AY29" s="231"/>
      <c r="AZ29" s="478"/>
      <c r="BA29" s="482"/>
      <c r="BB29" s="231"/>
      <c r="BC29" s="231"/>
      <c r="BD29" s="231"/>
      <c r="BE29" s="231"/>
      <c r="BF29" s="231"/>
      <c r="BG29" s="478"/>
      <c r="BH29" s="482"/>
      <c r="BI29" s="231"/>
      <c r="BJ29" s="231"/>
      <c r="BK29" s="231"/>
      <c r="BL29" s="231"/>
      <c r="BM29" s="231"/>
      <c r="BN29" s="478"/>
      <c r="BO29" s="482"/>
      <c r="BP29" s="231"/>
      <c r="BQ29" s="231"/>
      <c r="BR29" s="231"/>
      <c r="BS29" s="231"/>
      <c r="BT29" s="231"/>
      <c r="BU29" s="478"/>
      <c r="BV29" s="482"/>
      <c r="BW29" s="231"/>
      <c r="BX29" s="231"/>
      <c r="BY29" s="231"/>
      <c r="BZ29" s="231"/>
      <c r="CA29" s="231"/>
      <c r="CB29" s="478"/>
      <c r="CC29" s="482"/>
      <c r="CD29" s="231"/>
      <c r="CE29" s="231"/>
      <c r="CF29" s="231"/>
      <c r="CG29" s="231"/>
      <c r="CH29" s="231"/>
      <c r="CI29" s="478"/>
      <c r="CJ29" s="482"/>
      <c r="CK29" s="231"/>
      <c r="CL29" s="231"/>
      <c r="CM29" s="231"/>
      <c r="CN29" s="231"/>
      <c r="CO29" s="231"/>
      <c r="CP29" s="478"/>
      <c r="CQ29" s="482"/>
      <c r="CR29" s="231"/>
      <c r="CS29" s="231"/>
      <c r="CT29" s="231"/>
      <c r="CU29" s="231"/>
      <c r="CV29" s="231"/>
      <c r="CW29" s="478"/>
      <c r="CX29" s="482"/>
      <c r="CY29" s="231"/>
      <c r="CZ29" s="231"/>
      <c r="DA29" s="231"/>
      <c r="DB29" s="231"/>
      <c r="DC29" s="231"/>
      <c r="DD29" s="478"/>
      <c r="DE29" s="482"/>
      <c r="DF29" s="231"/>
      <c r="DG29" s="231"/>
      <c r="DH29" s="231"/>
      <c r="DI29" s="231"/>
      <c r="DJ29" s="231"/>
      <c r="DK29" s="478"/>
      <c r="DL29" s="482"/>
      <c r="DM29" s="231"/>
      <c r="DN29" s="231"/>
      <c r="DO29" s="231"/>
      <c r="DP29" s="231"/>
      <c r="DQ29" s="231"/>
      <c r="DR29" s="478"/>
      <c r="DS29" s="482"/>
      <c r="DT29" s="231"/>
      <c r="DU29" s="231"/>
      <c r="DV29" s="231"/>
      <c r="DW29" s="231"/>
      <c r="DX29" s="231"/>
      <c r="DY29" s="478"/>
      <c r="DZ29" s="482"/>
      <c r="EA29" s="146"/>
      <c r="EB29" s="146"/>
      <c r="EC29" s="134">
        <f t="shared" si="2"/>
        <v>0</v>
      </c>
      <c r="ED29" s="134">
        <f t="shared" si="1"/>
        <v>0</v>
      </c>
      <c r="EF29" s="657"/>
      <c r="EG29" s="658"/>
      <c r="EH29" s="658"/>
      <c r="EI29" s="658"/>
      <c r="EJ29" s="658"/>
      <c r="EK29" s="658"/>
      <c r="EL29" s="658"/>
      <c r="EM29" s="658"/>
      <c r="EN29" s="658"/>
      <c r="EO29" s="658"/>
      <c r="EP29" s="658"/>
      <c r="EQ29" s="658"/>
      <c r="ER29" s="659"/>
      <c r="ES29" s="21"/>
    </row>
    <row r="30" spans="2:149" ht="19.95" customHeight="1" x14ac:dyDescent="0.3">
      <c r="B30" s="39"/>
      <c r="C30" s="229"/>
      <c r="D30" s="230"/>
      <c r="E30" s="230"/>
      <c r="F30" s="229"/>
      <c r="G30" s="231"/>
      <c r="H30" s="231"/>
      <c r="I30" s="231"/>
      <c r="J30" s="231"/>
      <c r="K30" s="231"/>
      <c r="L30" s="231"/>
      <c r="M30" s="232"/>
      <c r="N30" s="232"/>
      <c r="O30" s="233"/>
      <c r="P30" s="234"/>
      <c r="Q30" s="235"/>
      <c r="R30" s="236"/>
      <c r="S30" s="236"/>
      <c r="T30" s="236"/>
      <c r="U30" s="235"/>
      <c r="V30" s="233"/>
      <c r="W30" s="233"/>
      <c r="X30" s="233"/>
      <c r="Y30" s="233"/>
      <c r="Z30" s="233"/>
      <c r="AA30" s="233"/>
      <c r="AB30" s="237"/>
      <c r="AC30" s="237"/>
      <c r="AD30" s="231"/>
      <c r="AE30" s="231"/>
      <c r="AF30" s="231"/>
      <c r="AG30" s="231"/>
      <c r="AH30" s="231"/>
      <c r="AI30" s="231"/>
      <c r="AJ30" s="231"/>
      <c r="AK30" s="231"/>
      <c r="AL30" s="478"/>
      <c r="AM30" s="482"/>
      <c r="AN30" s="231"/>
      <c r="AO30" s="231"/>
      <c r="AP30" s="231"/>
      <c r="AQ30" s="231"/>
      <c r="AR30" s="231"/>
      <c r="AS30" s="478"/>
      <c r="AT30" s="482"/>
      <c r="AU30" s="231"/>
      <c r="AV30" s="231"/>
      <c r="AW30" s="231"/>
      <c r="AX30" s="231"/>
      <c r="AY30" s="231"/>
      <c r="AZ30" s="478"/>
      <c r="BA30" s="482"/>
      <c r="BB30" s="231"/>
      <c r="BC30" s="231"/>
      <c r="BD30" s="231"/>
      <c r="BE30" s="231"/>
      <c r="BF30" s="231"/>
      <c r="BG30" s="478"/>
      <c r="BH30" s="482"/>
      <c r="BI30" s="231"/>
      <c r="BJ30" s="231"/>
      <c r="BK30" s="231"/>
      <c r="BL30" s="231"/>
      <c r="BM30" s="231"/>
      <c r="BN30" s="478"/>
      <c r="BO30" s="482"/>
      <c r="BP30" s="231"/>
      <c r="BQ30" s="231"/>
      <c r="BR30" s="231"/>
      <c r="BS30" s="231"/>
      <c r="BT30" s="231"/>
      <c r="BU30" s="478"/>
      <c r="BV30" s="482"/>
      <c r="BW30" s="231"/>
      <c r="BX30" s="231"/>
      <c r="BY30" s="231"/>
      <c r="BZ30" s="231"/>
      <c r="CA30" s="231"/>
      <c r="CB30" s="478"/>
      <c r="CC30" s="482"/>
      <c r="CD30" s="231"/>
      <c r="CE30" s="231"/>
      <c r="CF30" s="231"/>
      <c r="CG30" s="231"/>
      <c r="CH30" s="231"/>
      <c r="CI30" s="478"/>
      <c r="CJ30" s="482"/>
      <c r="CK30" s="231"/>
      <c r="CL30" s="231"/>
      <c r="CM30" s="231"/>
      <c r="CN30" s="231"/>
      <c r="CO30" s="231"/>
      <c r="CP30" s="478"/>
      <c r="CQ30" s="482"/>
      <c r="CR30" s="231"/>
      <c r="CS30" s="231"/>
      <c r="CT30" s="231"/>
      <c r="CU30" s="231"/>
      <c r="CV30" s="231"/>
      <c r="CW30" s="478"/>
      <c r="CX30" s="482"/>
      <c r="CY30" s="231"/>
      <c r="CZ30" s="231"/>
      <c r="DA30" s="231"/>
      <c r="DB30" s="231"/>
      <c r="DC30" s="231"/>
      <c r="DD30" s="478"/>
      <c r="DE30" s="482"/>
      <c r="DF30" s="231"/>
      <c r="DG30" s="231"/>
      <c r="DH30" s="231"/>
      <c r="DI30" s="231"/>
      <c r="DJ30" s="231"/>
      <c r="DK30" s="478"/>
      <c r="DL30" s="482"/>
      <c r="DM30" s="231"/>
      <c r="DN30" s="231"/>
      <c r="DO30" s="231"/>
      <c r="DP30" s="231"/>
      <c r="DQ30" s="231"/>
      <c r="DR30" s="478"/>
      <c r="DS30" s="482"/>
      <c r="DT30" s="231"/>
      <c r="DU30" s="231"/>
      <c r="DV30" s="231"/>
      <c r="DW30" s="231"/>
      <c r="DX30" s="231"/>
      <c r="DY30" s="478"/>
      <c r="DZ30" s="482"/>
      <c r="EA30" s="146"/>
      <c r="EB30" s="146"/>
      <c r="EC30" s="134">
        <f t="shared" si="2"/>
        <v>0</v>
      </c>
      <c r="ED30" s="134">
        <f t="shared" si="1"/>
        <v>0</v>
      </c>
      <c r="EF30" s="657"/>
      <c r="EG30" s="658"/>
      <c r="EH30" s="658"/>
      <c r="EI30" s="658"/>
      <c r="EJ30" s="658"/>
      <c r="EK30" s="658"/>
      <c r="EL30" s="658"/>
      <c r="EM30" s="658"/>
      <c r="EN30" s="658"/>
      <c r="EO30" s="658"/>
      <c r="EP30" s="658"/>
      <c r="EQ30" s="658"/>
      <c r="ER30" s="659"/>
      <c r="ES30" s="21"/>
    </row>
    <row r="31" spans="2:149" ht="19.95" customHeight="1" x14ac:dyDescent="0.3">
      <c r="B31" s="39"/>
      <c r="C31" s="229"/>
      <c r="D31" s="229"/>
      <c r="E31" s="229"/>
      <c r="F31" s="229"/>
      <c r="G31" s="231"/>
      <c r="H31" s="231"/>
      <c r="I31" s="231"/>
      <c r="J31" s="231"/>
      <c r="K31" s="231"/>
      <c r="L31" s="231"/>
      <c r="M31" s="232"/>
      <c r="N31" s="232"/>
      <c r="O31" s="233"/>
      <c r="P31" s="234"/>
      <c r="Q31" s="238"/>
      <c r="R31" s="236"/>
      <c r="S31" s="236"/>
      <c r="T31" s="236"/>
      <c r="U31" s="235"/>
      <c r="V31" s="233"/>
      <c r="W31" s="233"/>
      <c r="X31" s="233"/>
      <c r="Y31" s="233"/>
      <c r="Z31" s="233"/>
      <c r="AA31" s="233"/>
      <c r="AB31" s="237"/>
      <c r="AC31" s="237"/>
      <c r="AD31" s="231"/>
      <c r="AE31" s="231"/>
      <c r="AF31" s="231"/>
      <c r="AG31" s="231"/>
      <c r="AH31" s="231"/>
      <c r="AI31" s="231"/>
      <c r="AJ31" s="231"/>
      <c r="AK31" s="231"/>
      <c r="AL31" s="478"/>
      <c r="AM31" s="482"/>
      <c r="AN31" s="231"/>
      <c r="AO31" s="231"/>
      <c r="AP31" s="231"/>
      <c r="AQ31" s="231"/>
      <c r="AR31" s="231"/>
      <c r="AS31" s="478"/>
      <c r="AT31" s="482"/>
      <c r="AU31" s="231"/>
      <c r="AV31" s="231"/>
      <c r="AW31" s="231"/>
      <c r="AX31" s="231"/>
      <c r="AY31" s="231"/>
      <c r="AZ31" s="478"/>
      <c r="BA31" s="482"/>
      <c r="BB31" s="231"/>
      <c r="BC31" s="231"/>
      <c r="BD31" s="231"/>
      <c r="BE31" s="231"/>
      <c r="BF31" s="231"/>
      <c r="BG31" s="478"/>
      <c r="BH31" s="482"/>
      <c r="BI31" s="231"/>
      <c r="BJ31" s="231"/>
      <c r="BK31" s="231"/>
      <c r="BL31" s="231"/>
      <c r="BM31" s="231"/>
      <c r="BN31" s="478"/>
      <c r="BO31" s="482"/>
      <c r="BP31" s="231"/>
      <c r="BQ31" s="231"/>
      <c r="BR31" s="231"/>
      <c r="BS31" s="231"/>
      <c r="BT31" s="231"/>
      <c r="BU31" s="478"/>
      <c r="BV31" s="482"/>
      <c r="BW31" s="231"/>
      <c r="BX31" s="231"/>
      <c r="BY31" s="231"/>
      <c r="BZ31" s="231"/>
      <c r="CA31" s="231"/>
      <c r="CB31" s="478"/>
      <c r="CC31" s="482"/>
      <c r="CD31" s="231"/>
      <c r="CE31" s="231"/>
      <c r="CF31" s="231"/>
      <c r="CG31" s="231"/>
      <c r="CH31" s="231"/>
      <c r="CI31" s="478"/>
      <c r="CJ31" s="482"/>
      <c r="CK31" s="231"/>
      <c r="CL31" s="231"/>
      <c r="CM31" s="231"/>
      <c r="CN31" s="231"/>
      <c r="CO31" s="231"/>
      <c r="CP31" s="478"/>
      <c r="CQ31" s="482"/>
      <c r="CR31" s="231"/>
      <c r="CS31" s="231"/>
      <c r="CT31" s="231"/>
      <c r="CU31" s="231"/>
      <c r="CV31" s="231"/>
      <c r="CW31" s="478"/>
      <c r="CX31" s="482"/>
      <c r="CY31" s="231"/>
      <c r="CZ31" s="231"/>
      <c r="DA31" s="231"/>
      <c r="DB31" s="231"/>
      <c r="DC31" s="231"/>
      <c r="DD31" s="478"/>
      <c r="DE31" s="482"/>
      <c r="DF31" s="231"/>
      <c r="DG31" s="231"/>
      <c r="DH31" s="231"/>
      <c r="DI31" s="231"/>
      <c r="DJ31" s="231"/>
      <c r="DK31" s="478"/>
      <c r="DL31" s="482"/>
      <c r="DM31" s="231"/>
      <c r="DN31" s="231"/>
      <c r="DO31" s="231"/>
      <c r="DP31" s="231"/>
      <c r="DQ31" s="231"/>
      <c r="DR31" s="478"/>
      <c r="DS31" s="482"/>
      <c r="DT31" s="231"/>
      <c r="DU31" s="231"/>
      <c r="DV31" s="231"/>
      <c r="DW31" s="231"/>
      <c r="DX31" s="231"/>
      <c r="DY31" s="478"/>
      <c r="DZ31" s="482"/>
      <c r="EA31" s="146"/>
      <c r="EB31" s="146"/>
      <c r="EC31" s="134">
        <f t="shared" si="2"/>
        <v>0</v>
      </c>
      <c r="ED31" s="134">
        <f t="shared" si="1"/>
        <v>0</v>
      </c>
      <c r="EF31" s="657"/>
      <c r="EG31" s="658"/>
      <c r="EH31" s="658"/>
      <c r="EI31" s="658"/>
      <c r="EJ31" s="658"/>
      <c r="EK31" s="658"/>
      <c r="EL31" s="658"/>
      <c r="EM31" s="658"/>
      <c r="EN31" s="658"/>
      <c r="EO31" s="658"/>
      <c r="EP31" s="658"/>
      <c r="EQ31" s="658"/>
      <c r="ER31" s="659"/>
      <c r="ES31" s="21"/>
    </row>
    <row r="32" spans="2:149" ht="19.95" customHeight="1" x14ac:dyDescent="0.3">
      <c r="B32" s="39"/>
      <c r="C32" s="229"/>
      <c r="D32" s="230"/>
      <c r="E32" s="230"/>
      <c r="F32" s="229"/>
      <c r="G32" s="231"/>
      <c r="H32" s="231"/>
      <c r="I32" s="231"/>
      <c r="J32" s="231"/>
      <c r="K32" s="231"/>
      <c r="L32" s="231"/>
      <c r="M32" s="232"/>
      <c r="N32" s="232"/>
      <c r="O32" s="233"/>
      <c r="P32" s="234"/>
      <c r="Q32" s="235"/>
      <c r="R32" s="236"/>
      <c r="S32" s="236"/>
      <c r="T32" s="236"/>
      <c r="U32" s="235"/>
      <c r="V32" s="233"/>
      <c r="W32" s="233"/>
      <c r="X32" s="233"/>
      <c r="Y32" s="233"/>
      <c r="Z32" s="233"/>
      <c r="AA32" s="233"/>
      <c r="AB32" s="237"/>
      <c r="AC32" s="237"/>
      <c r="AD32" s="231"/>
      <c r="AE32" s="231"/>
      <c r="AF32" s="231"/>
      <c r="AG32" s="231"/>
      <c r="AH32" s="231"/>
      <c r="AI32" s="231"/>
      <c r="AJ32" s="231"/>
      <c r="AK32" s="231"/>
      <c r="AL32" s="478"/>
      <c r="AM32" s="482"/>
      <c r="AN32" s="231"/>
      <c r="AO32" s="231"/>
      <c r="AP32" s="231"/>
      <c r="AQ32" s="231"/>
      <c r="AR32" s="231"/>
      <c r="AS32" s="478"/>
      <c r="AT32" s="482"/>
      <c r="AU32" s="231"/>
      <c r="AV32" s="231"/>
      <c r="AW32" s="231"/>
      <c r="AX32" s="231"/>
      <c r="AY32" s="231"/>
      <c r="AZ32" s="478"/>
      <c r="BA32" s="482"/>
      <c r="BB32" s="231"/>
      <c r="BC32" s="231"/>
      <c r="BD32" s="231"/>
      <c r="BE32" s="231"/>
      <c r="BF32" s="231"/>
      <c r="BG32" s="478"/>
      <c r="BH32" s="482"/>
      <c r="BI32" s="231"/>
      <c r="BJ32" s="231"/>
      <c r="BK32" s="231"/>
      <c r="BL32" s="231"/>
      <c r="BM32" s="231"/>
      <c r="BN32" s="478"/>
      <c r="BO32" s="482"/>
      <c r="BP32" s="231"/>
      <c r="BQ32" s="231"/>
      <c r="BR32" s="231"/>
      <c r="BS32" s="231"/>
      <c r="BT32" s="231"/>
      <c r="BU32" s="478"/>
      <c r="BV32" s="482"/>
      <c r="BW32" s="231"/>
      <c r="BX32" s="231"/>
      <c r="BY32" s="231"/>
      <c r="BZ32" s="231"/>
      <c r="CA32" s="231"/>
      <c r="CB32" s="478"/>
      <c r="CC32" s="482"/>
      <c r="CD32" s="231"/>
      <c r="CE32" s="231"/>
      <c r="CF32" s="231"/>
      <c r="CG32" s="231"/>
      <c r="CH32" s="231"/>
      <c r="CI32" s="478"/>
      <c r="CJ32" s="482"/>
      <c r="CK32" s="231"/>
      <c r="CL32" s="231"/>
      <c r="CM32" s="231"/>
      <c r="CN32" s="231"/>
      <c r="CO32" s="231"/>
      <c r="CP32" s="478"/>
      <c r="CQ32" s="482"/>
      <c r="CR32" s="231"/>
      <c r="CS32" s="231"/>
      <c r="CT32" s="231"/>
      <c r="CU32" s="231"/>
      <c r="CV32" s="231"/>
      <c r="CW32" s="478"/>
      <c r="CX32" s="482"/>
      <c r="CY32" s="231"/>
      <c r="CZ32" s="231"/>
      <c r="DA32" s="231"/>
      <c r="DB32" s="231"/>
      <c r="DC32" s="231"/>
      <c r="DD32" s="478"/>
      <c r="DE32" s="482"/>
      <c r="DF32" s="231"/>
      <c r="DG32" s="231"/>
      <c r="DH32" s="231"/>
      <c r="DI32" s="231"/>
      <c r="DJ32" s="231"/>
      <c r="DK32" s="478"/>
      <c r="DL32" s="482"/>
      <c r="DM32" s="231"/>
      <c r="DN32" s="231"/>
      <c r="DO32" s="231"/>
      <c r="DP32" s="231"/>
      <c r="DQ32" s="231"/>
      <c r="DR32" s="478"/>
      <c r="DS32" s="482"/>
      <c r="DT32" s="231"/>
      <c r="DU32" s="231"/>
      <c r="DV32" s="231"/>
      <c r="DW32" s="231"/>
      <c r="DX32" s="231"/>
      <c r="DY32" s="478"/>
      <c r="DZ32" s="482"/>
      <c r="EA32" s="146"/>
      <c r="EB32" s="146"/>
      <c r="EC32" s="134">
        <f t="shared" si="2"/>
        <v>0</v>
      </c>
      <c r="ED32" s="134">
        <f t="shared" si="1"/>
        <v>0</v>
      </c>
      <c r="EF32" s="657"/>
      <c r="EG32" s="658"/>
      <c r="EH32" s="658"/>
      <c r="EI32" s="658"/>
      <c r="EJ32" s="658"/>
      <c r="EK32" s="658"/>
      <c r="EL32" s="658"/>
      <c r="EM32" s="658"/>
      <c r="EN32" s="658"/>
      <c r="EO32" s="658"/>
      <c r="EP32" s="658"/>
      <c r="EQ32" s="658"/>
      <c r="ER32" s="659"/>
      <c r="ES32" s="21"/>
    </row>
    <row r="33" spans="2:149" ht="19.95" customHeight="1" x14ac:dyDescent="0.3">
      <c r="B33" s="39"/>
      <c r="C33" s="229"/>
      <c r="D33" s="229"/>
      <c r="E33" s="229"/>
      <c r="F33" s="229"/>
      <c r="G33" s="231"/>
      <c r="H33" s="231"/>
      <c r="I33" s="231"/>
      <c r="J33" s="231"/>
      <c r="K33" s="231"/>
      <c r="L33" s="231"/>
      <c r="M33" s="232"/>
      <c r="N33" s="232"/>
      <c r="O33" s="233"/>
      <c r="P33" s="234"/>
      <c r="Q33" s="238"/>
      <c r="R33" s="236"/>
      <c r="S33" s="236"/>
      <c r="T33" s="236"/>
      <c r="U33" s="235"/>
      <c r="V33" s="233"/>
      <c r="W33" s="233"/>
      <c r="X33" s="233"/>
      <c r="Y33" s="233"/>
      <c r="Z33" s="233"/>
      <c r="AA33" s="233"/>
      <c r="AB33" s="237"/>
      <c r="AC33" s="237"/>
      <c r="AD33" s="231"/>
      <c r="AE33" s="231"/>
      <c r="AF33" s="231"/>
      <c r="AG33" s="231"/>
      <c r="AH33" s="231"/>
      <c r="AI33" s="231"/>
      <c r="AJ33" s="231"/>
      <c r="AK33" s="231"/>
      <c r="AL33" s="478"/>
      <c r="AM33" s="482"/>
      <c r="AN33" s="231"/>
      <c r="AO33" s="231"/>
      <c r="AP33" s="231"/>
      <c r="AQ33" s="231"/>
      <c r="AR33" s="231"/>
      <c r="AS33" s="478"/>
      <c r="AT33" s="482"/>
      <c r="AU33" s="231"/>
      <c r="AV33" s="231"/>
      <c r="AW33" s="231"/>
      <c r="AX33" s="231"/>
      <c r="AY33" s="231"/>
      <c r="AZ33" s="478"/>
      <c r="BA33" s="482"/>
      <c r="BB33" s="231"/>
      <c r="BC33" s="231"/>
      <c r="BD33" s="231"/>
      <c r="BE33" s="231"/>
      <c r="BF33" s="231"/>
      <c r="BG33" s="478"/>
      <c r="BH33" s="482"/>
      <c r="BI33" s="231"/>
      <c r="BJ33" s="231"/>
      <c r="BK33" s="231"/>
      <c r="BL33" s="231"/>
      <c r="BM33" s="231"/>
      <c r="BN33" s="478"/>
      <c r="BO33" s="482"/>
      <c r="BP33" s="231"/>
      <c r="BQ33" s="231"/>
      <c r="BR33" s="231"/>
      <c r="BS33" s="231"/>
      <c r="BT33" s="231"/>
      <c r="BU33" s="478"/>
      <c r="BV33" s="482"/>
      <c r="BW33" s="231"/>
      <c r="BX33" s="231"/>
      <c r="BY33" s="231"/>
      <c r="BZ33" s="231"/>
      <c r="CA33" s="231"/>
      <c r="CB33" s="478"/>
      <c r="CC33" s="482"/>
      <c r="CD33" s="231"/>
      <c r="CE33" s="231"/>
      <c r="CF33" s="231"/>
      <c r="CG33" s="231"/>
      <c r="CH33" s="231"/>
      <c r="CI33" s="478"/>
      <c r="CJ33" s="482"/>
      <c r="CK33" s="231"/>
      <c r="CL33" s="231"/>
      <c r="CM33" s="231"/>
      <c r="CN33" s="231"/>
      <c r="CO33" s="231"/>
      <c r="CP33" s="478"/>
      <c r="CQ33" s="482"/>
      <c r="CR33" s="231"/>
      <c r="CS33" s="231"/>
      <c r="CT33" s="231"/>
      <c r="CU33" s="231"/>
      <c r="CV33" s="231"/>
      <c r="CW33" s="478"/>
      <c r="CX33" s="482"/>
      <c r="CY33" s="231"/>
      <c r="CZ33" s="231"/>
      <c r="DA33" s="231"/>
      <c r="DB33" s="231"/>
      <c r="DC33" s="231"/>
      <c r="DD33" s="478"/>
      <c r="DE33" s="482"/>
      <c r="DF33" s="231"/>
      <c r="DG33" s="231"/>
      <c r="DH33" s="231"/>
      <c r="DI33" s="231"/>
      <c r="DJ33" s="231"/>
      <c r="DK33" s="478"/>
      <c r="DL33" s="482"/>
      <c r="DM33" s="231"/>
      <c r="DN33" s="231"/>
      <c r="DO33" s="231"/>
      <c r="DP33" s="231"/>
      <c r="DQ33" s="231"/>
      <c r="DR33" s="478"/>
      <c r="DS33" s="482"/>
      <c r="DT33" s="231"/>
      <c r="DU33" s="231"/>
      <c r="DV33" s="231"/>
      <c r="DW33" s="231"/>
      <c r="DX33" s="231"/>
      <c r="DY33" s="478"/>
      <c r="DZ33" s="482"/>
      <c r="EA33" s="146"/>
      <c r="EB33" s="146"/>
      <c r="EC33" s="134">
        <f t="shared" si="2"/>
        <v>0</v>
      </c>
      <c r="ED33" s="134">
        <f t="shared" si="1"/>
        <v>0</v>
      </c>
      <c r="EF33" s="657"/>
      <c r="EG33" s="658"/>
      <c r="EH33" s="658"/>
      <c r="EI33" s="658"/>
      <c r="EJ33" s="658"/>
      <c r="EK33" s="658"/>
      <c r="EL33" s="658"/>
      <c r="EM33" s="658"/>
      <c r="EN33" s="658"/>
      <c r="EO33" s="658"/>
      <c r="EP33" s="658"/>
      <c r="EQ33" s="658"/>
      <c r="ER33" s="659"/>
      <c r="ES33" s="21"/>
    </row>
    <row r="34" spans="2:149" ht="19.95" customHeight="1" x14ac:dyDescent="0.3">
      <c r="B34" s="39"/>
      <c r="C34" s="229"/>
      <c r="D34" s="230"/>
      <c r="E34" s="230"/>
      <c r="F34" s="229"/>
      <c r="G34" s="231"/>
      <c r="H34" s="231"/>
      <c r="I34" s="231"/>
      <c r="J34" s="231"/>
      <c r="K34" s="231"/>
      <c r="L34" s="231"/>
      <c r="M34" s="232"/>
      <c r="N34" s="232"/>
      <c r="O34" s="233"/>
      <c r="P34" s="234"/>
      <c r="Q34" s="235"/>
      <c r="R34" s="236"/>
      <c r="S34" s="236"/>
      <c r="T34" s="236"/>
      <c r="U34" s="235"/>
      <c r="V34" s="233"/>
      <c r="W34" s="233"/>
      <c r="X34" s="233"/>
      <c r="Y34" s="233"/>
      <c r="Z34" s="233"/>
      <c r="AA34" s="233"/>
      <c r="AB34" s="237"/>
      <c r="AC34" s="237"/>
      <c r="AD34" s="231"/>
      <c r="AE34" s="231"/>
      <c r="AF34" s="231"/>
      <c r="AG34" s="231"/>
      <c r="AH34" s="231"/>
      <c r="AI34" s="231"/>
      <c r="AJ34" s="231"/>
      <c r="AK34" s="231"/>
      <c r="AL34" s="478"/>
      <c r="AM34" s="482"/>
      <c r="AN34" s="231"/>
      <c r="AO34" s="231"/>
      <c r="AP34" s="231"/>
      <c r="AQ34" s="231"/>
      <c r="AR34" s="231"/>
      <c r="AS34" s="478"/>
      <c r="AT34" s="482"/>
      <c r="AU34" s="231"/>
      <c r="AV34" s="231"/>
      <c r="AW34" s="231"/>
      <c r="AX34" s="231"/>
      <c r="AY34" s="231"/>
      <c r="AZ34" s="478"/>
      <c r="BA34" s="482"/>
      <c r="BB34" s="231"/>
      <c r="BC34" s="231"/>
      <c r="BD34" s="231"/>
      <c r="BE34" s="231"/>
      <c r="BF34" s="231"/>
      <c r="BG34" s="478"/>
      <c r="BH34" s="482"/>
      <c r="BI34" s="231"/>
      <c r="BJ34" s="231"/>
      <c r="BK34" s="231"/>
      <c r="BL34" s="231"/>
      <c r="BM34" s="231"/>
      <c r="BN34" s="478"/>
      <c r="BO34" s="482"/>
      <c r="BP34" s="231"/>
      <c r="BQ34" s="231"/>
      <c r="BR34" s="231"/>
      <c r="BS34" s="231"/>
      <c r="BT34" s="231"/>
      <c r="BU34" s="478"/>
      <c r="BV34" s="482"/>
      <c r="BW34" s="231"/>
      <c r="BX34" s="231"/>
      <c r="BY34" s="231"/>
      <c r="BZ34" s="231"/>
      <c r="CA34" s="231"/>
      <c r="CB34" s="478"/>
      <c r="CC34" s="482"/>
      <c r="CD34" s="231"/>
      <c r="CE34" s="231"/>
      <c r="CF34" s="231"/>
      <c r="CG34" s="231"/>
      <c r="CH34" s="231"/>
      <c r="CI34" s="478"/>
      <c r="CJ34" s="482"/>
      <c r="CK34" s="231"/>
      <c r="CL34" s="231"/>
      <c r="CM34" s="231"/>
      <c r="CN34" s="231"/>
      <c r="CO34" s="231"/>
      <c r="CP34" s="478"/>
      <c r="CQ34" s="482"/>
      <c r="CR34" s="231"/>
      <c r="CS34" s="231"/>
      <c r="CT34" s="231"/>
      <c r="CU34" s="231"/>
      <c r="CV34" s="231"/>
      <c r="CW34" s="478"/>
      <c r="CX34" s="482"/>
      <c r="CY34" s="231"/>
      <c r="CZ34" s="231"/>
      <c r="DA34" s="231"/>
      <c r="DB34" s="231"/>
      <c r="DC34" s="231"/>
      <c r="DD34" s="478"/>
      <c r="DE34" s="482"/>
      <c r="DF34" s="231"/>
      <c r="DG34" s="231"/>
      <c r="DH34" s="231"/>
      <c r="DI34" s="231"/>
      <c r="DJ34" s="231"/>
      <c r="DK34" s="478"/>
      <c r="DL34" s="482"/>
      <c r="DM34" s="231"/>
      <c r="DN34" s="231"/>
      <c r="DO34" s="231"/>
      <c r="DP34" s="231"/>
      <c r="DQ34" s="231"/>
      <c r="DR34" s="478"/>
      <c r="DS34" s="482"/>
      <c r="DT34" s="231"/>
      <c r="DU34" s="231"/>
      <c r="DV34" s="231"/>
      <c r="DW34" s="231"/>
      <c r="DX34" s="231"/>
      <c r="DY34" s="478"/>
      <c r="DZ34" s="482"/>
      <c r="EA34" s="146"/>
      <c r="EB34" s="146"/>
      <c r="EC34" s="134">
        <f t="shared" si="2"/>
        <v>0</v>
      </c>
      <c r="ED34" s="134">
        <f t="shared" si="1"/>
        <v>0</v>
      </c>
      <c r="EF34" s="657"/>
      <c r="EG34" s="658"/>
      <c r="EH34" s="658"/>
      <c r="EI34" s="658"/>
      <c r="EJ34" s="658"/>
      <c r="EK34" s="658"/>
      <c r="EL34" s="658"/>
      <c r="EM34" s="658"/>
      <c r="EN34" s="658"/>
      <c r="EO34" s="658"/>
      <c r="EP34" s="658"/>
      <c r="EQ34" s="658"/>
      <c r="ER34" s="659"/>
      <c r="ES34" s="21"/>
    </row>
    <row r="35" spans="2:149" ht="19.95" customHeight="1" x14ac:dyDescent="0.3">
      <c r="B35" s="39"/>
      <c r="C35" s="229"/>
      <c r="D35" s="229"/>
      <c r="E35" s="229"/>
      <c r="F35" s="229"/>
      <c r="G35" s="231"/>
      <c r="H35" s="231"/>
      <c r="I35" s="231"/>
      <c r="J35" s="231"/>
      <c r="K35" s="231"/>
      <c r="L35" s="231"/>
      <c r="M35" s="232"/>
      <c r="N35" s="232"/>
      <c r="O35" s="233"/>
      <c r="P35" s="234"/>
      <c r="Q35" s="238"/>
      <c r="R35" s="236"/>
      <c r="S35" s="236"/>
      <c r="T35" s="236"/>
      <c r="U35" s="235"/>
      <c r="V35" s="233"/>
      <c r="W35" s="233"/>
      <c r="X35" s="233"/>
      <c r="Y35" s="233"/>
      <c r="Z35" s="233"/>
      <c r="AA35" s="233"/>
      <c r="AB35" s="237"/>
      <c r="AC35" s="237"/>
      <c r="AD35" s="231"/>
      <c r="AE35" s="231"/>
      <c r="AF35" s="231"/>
      <c r="AG35" s="231"/>
      <c r="AH35" s="231"/>
      <c r="AI35" s="231"/>
      <c r="AJ35" s="231"/>
      <c r="AK35" s="231"/>
      <c r="AL35" s="478"/>
      <c r="AM35" s="482"/>
      <c r="AN35" s="231"/>
      <c r="AO35" s="231"/>
      <c r="AP35" s="231"/>
      <c r="AQ35" s="231"/>
      <c r="AR35" s="231"/>
      <c r="AS35" s="478"/>
      <c r="AT35" s="482"/>
      <c r="AU35" s="231"/>
      <c r="AV35" s="231"/>
      <c r="AW35" s="231"/>
      <c r="AX35" s="231"/>
      <c r="AY35" s="231"/>
      <c r="AZ35" s="478"/>
      <c r="BA35" s="482"/>
      <c r="BB35" s="231"/>
      <c r="BC35" s="231"/>
      <c r="BD35" s="231"/>
      <c r="BE35" s="231"/>
      <c r="BF35" s="231"/>
      <c r="BG35" s="478"/>
      <c r="BH35" s="482"/>
      <c r="BI35" s="231"/>
      <c r="BJ35" s="231"/>
      <c r="BK35" s="231"/>
      <c r="BL35" s="231"/>
      <c r="BM35" s="231"/>
      <c r="BN35" s="478"/>
      <c r="BO35" s="482"/>
      <c r="BP35" s="231"/>
      <c r="BQ35" s="231"/>
      <c r="BR35" s="231"/>
      <c r="BS35" s="231"/>
      <c r="BT35" s="231"/>
      <c r="BU35" s="478"/>
      <c r="BV35" s="482"/>
      <c r="BW35" s="231"/>
      <c r="BX35" s="231"/>
      <c r="BY35" s="231"/>
      <c r="BZ35" s="231"/>
      <c r="CA35" s="231"/>
      <c r="CB35" s="478"/>
      <c r="CC35" s="482"/>
      <c r="CD35" s="231"/>
      <c r="CE35" s="231"/>
      <c r="CF35" s="231"/>
      <c r="CG35" s="231"/>
      <c r="CH35" s="231"/>
      <c r="CI35" s="478"/>
      <c r="CJ35" s="482"/>
      <c r="CK35" s="231"/>
      <c r="CL35" s="231"/>
      <c r="CM35" s="231"/>
      <c r="CN35" s="231"/>
      <c r="CO35" s="231"/>
      <c r="CP35" s="478"/>
      <c r="CQ35" s="482"/>
      <c r="CR35" s="231"/>
      <c r="CS35" s="231"/>
      <c r="CT35" s="231"/>
      <c r="CU35" s="231"/>
      <c r="CV35" s="231"/>
      <c r="CW35" s="478"/>
      <c r="CX35" s="482"/>
      <c r="CY35" s="231"/>
      <c r="CZ35" s="231"/>
      <c r="DA35" s="231"/>
      <c r="DB35" s="231"/>
      <c r="DC35" s="231"/>
      <c r="DD35" s="478"/>
      <c r="DE35" s="482"/>
      <c r="DF35" s="231"/>
      <c r="DG35" s="231"/>
      <c r="DH35" s="231"/>
      <c r="DI35" s="231"/>
      <c r="DJ35" s="231"/>
      <c r="DK35" s="478"/>
      <c r="DL35" s="482"/>
      <c r="DM35" s="231"/>
      <c r="DN35" s="231"/>
      <c r="DO35" s="231"/>
      <c r="DP35" s="231"/>
      <c r="DQ35" s="231"/>
      <c r="DR35" s="478"/>
      <c r="DS35" s="482"/>
      <c r="DT35" s="231"/>
      <c r="DU35" s="231"/>
      <c r="DV35" s="231"/>
      <c r="DW35" s="231"/>
      <c r="DX35" s="231"/>
      <c r="DY35" s="478"/>
      <c r="DZ35" s="482"/>
      <c r="EA35" s="146"/>
      <c r="EB35" s="146"/>
      <c r="EC35" s="134">
        <f t="shared" si="2"/>
        <v>0</v>
      </c>
      <c r="ED35" s="134">
        <f t="shared" si="1"/>
        <v>0</v>
      </c>
      <c r="EF35" s="657"/>
      <c r="EG35" s="658"/>
      <c r="EH35" s="658"/>
      <c r="EI35" s="658"/>
      <c r="EJ35" s="658"/>
      <c r="EK35" s="658"/>
      <c r="EL35" s="658"/>
      <c r="EM35" s="658"/>
      <c r="EN35" s="658"/>
      <c r="EO35" s="658"/>
      <c r="EP35" s="658"/>
      <c r="EQ35" s="658"/>
      <c r="ER35" s="659"/>
      <c r="ES35" s="21"/>
    </row>
    <row r="36" spans="2:149" ht="19.95" customHeight="1" x14ac:dyDescent="0.3">
      <c r="B36" s="39"/>
      <c r="C36" s="229"/>
      <c r="D36" s="230"/>
      <c r="E36" s="230"/>
      <c r="F36" s="229"/>
      <c r="G36" s="231"/>
      <c r="H36" s="231"/>
      <c r="I36" s="231"/>
      <c r="J36" s="231"/>
      <c r="K36" s="231"/>
      <c r="L36" s="231"/>
      <c r="M36" s="232"/>
      <c r="N36" s="232"/>
      <c r="O36" s="233"/>
      <c r="P36" s="234"/>
      <c r="Q36" s="235"/>
      <c r="R36" s="236"/>
      <c r="S36" s="236"/>
      <c r="T36" s="236"/>
      <c r="U36" s="235"/>
      <c r="V36" s="233"/>
      <c r="W36" s="233"/>
      <c r="X36" s="233"/>
      <c r="Y36" s="233"/>
      <c r="Z36" s="233"/>
      <c r="AA36" s="233"/>
      <c r="AB36" s="237"/>
      <c r="AC36" s="237"/>
      <c r="AD36" s="231"/>
      <c r="AE36" s="231"/>
      <c r="AF36" s="231"/>
      <c r="AG36" s="231"/>
      <c r="AH36" s="231"/>
      <c r="AI36" s="231"/>
      <c r="AJ36" s="231"/>
      <c r="AK36" s="231"/>
      <c r="AL36" s="478"/>
      <c r="AM36" s="482"/>
      <c r="AN36" s="231"/>
      <c r="AO36" s="231"/>
      <c r="AP36" s="231"/>
      <c r="AQ36" s="231"/>
      <c r="AR36" s="231"/>
      <c r="AS36" s="478"/>
      <c r="AT36" s="482"/>
      <c r="AU36" s="231"/>
      <c r="AV36" s="231"/>
      <c r="AW36" s="231"/>
      <c r="AX36" s="231"/>
      <c r="AY36" s="231"/>
      <c r="AZ36" s="478"/>
      <c r="BA36" s="482"/>
      <c r="BB36" s="231"/>
      <c r="BC36" s="231"/>
      <c r="BD36" s="231"/>
      <c r="BE36" s="231"/>
      <c r="BF36" s="231"/>
      <c r="BG36" s="478"/>
      <c r="BH36" s="482"/>
      <c r="BI36" s="231"/>
      <c r="BJ36" s="231"/>
      <c r="BK36" s="231"/>
      <c r="BL36" s="231"/>
      <c r="BM36" s="231"/>
      <c r="BN36" s="478"/>
      <c r="BO36" s="482"/>
      <c r="BP36" s="231"/>
      <c r="BQ36" s="231"/>
      <c r="BR36" s="231"/>
      <c r="BS36" s="231"/>
      <c r="BT36" s="231"/>
      <c r="BU36" s="478"/>
      <c r="BV36" s="482"/>
      <c r="BW36" s="231"/>
      <c r="BX36" s="231"/>
      <c r="BY36" s="231"/>
      <c r="BZ36" s="231"/>
      <c r="CA36" s="231"/>
      <c r="CB36" s="478"/>
      <c r="CC36" s="482"/>
      <c r="CD36" s="231"/>
      <c r="CE36" s="231"/>
      <c r="CF36" s="231"/>
      <c r="CG36" s="231"/>
      <c r="CH36" s="231"/>
      <c r="CI36" s="478"/>
      <c r="CJ36" s="482"/>
      <c r="CK36" s="231"/>
      <c r="CL36" s="231"/>
      <c r="CM36" s="231"/>
      <c r="CN36" s="231"/>
      <c r="CO36" s="231"/>
      <c r="CP36" s="478"/>
      <c r="CQ36" s="482"/>
      <c r="CR36" s="231"/>
      <c r="CS36" s="231"/>
      <c r="CT36" s="231"/>
      <c r="CU36" s="231"/>
      <c r="CV36" s="231"/>
      <c r="CW36" s="478"/>
      <c r="CX36" s="482"/>
      <c r="CY36" s="231"/>
      <c r="CZ36" s="231"/>
      <c r="DA36" s="231"/>
      <c r="DB36" s="231"/>
      <c r="DC36" s="231"/>
      <c r="DD36" s="478"/>
      <c r="DE36" s="482"/>
      <c r="DF36" s="231"/>
      <c r="DG36" s="231"/>
      <c r="DH36" s="231"/>
      <c r="DI36" s="231"/>
      <c r="DJ36" s="231"/>
      <c r="DK36" s="478"/>
      <c r="DL36" s="482"/>
      <c r="DM36" s="231"/>
      <c r="DN36" s="231"/>
      <c r="DO36" s="231"/>
      <c r="DP36" s="231"/>
      <c r="DQ36" s="231"/>
      <c r="DR36" s="478"/>
      <c r="DS36" s="482"/>
      <c r="DT36" s="231"/>
      <c r="DU36" s="231"/>
      <c r="DV36" s="231"/>
      <c r="DW36" s="231"/>
      <c r="DX36" s="231"/>
      <c r="DY36" s="478"/>
      <c r="DZ36" s="482"/>
      <c r="EA36" s="146"/>
      <c r="EB36" s="146"/>
      <c r="EC36" s="134">
        <f t="shared" si="2"/>
        <v>0</v>
      </c>
      <c r="ED36" s="134">
        <f t="shared" si="1"/>
        <v>0</v>
      </c>
      <c r="EF36" s="657"/>
      <c r="EG36" s="658"/>
      <c r="EH36" s="658"/>
      <c r="EI36" s="658"/>
      <c r="EJ36" s="658"/>
      <c r="EK36" s="658"/>
      <c r="EL36" s="658"/>
      <c r="EM36" s="658"/>
      <c r="EN36" s="658"/>
      <c r="EO36" s="658"/>
      <c r="EP36" s="658"/>
      <c r="EQ36" s="658"/>
      <c r="ER36" s="659"/>
      <c r="ES36" s="21"/>
    </row>
    <row r="37" spans="2:149" ht="19.95" customHeight="1" x14ac:dyDescent="0.3">
      <c r="B37" s="39"/>
      <c r="C37" s="229"/>
      <c r="D37" s="229"/>
      <c r="E37" s="229"/>
      <c r="F37" s="229"/>
      <c r="G37" s="231"/>
      <c r="H37" s="231"/>
      <c r="I37" s="231"/>
      <c r="J37" s="231"/>
      <c r="K37" s="231"/>
      <c r="L37" s="231"/>
      <c r="M37" s="232"/>
      <c r="N37" s="232"/>
      <c r="O37" s="233"/>
      <c r="P37" s="234"/>
      <c r="Q37" s="238"/>
      <c r="R37" s="236"/>
      <c r="S37" s="236"/>
      <c r="T37" s="236"/>
      <c r="U37" s="235"/>
      <c r="V37" s="233"/>
      <c r="W37" s="233"/>
      <c r="X37" s="233"/>
      <c r="Y37" s="233"/>
      <c r="Z37" s="233"/>
      <c r="AA37" s="233"/>
      <c r="AB37" s="237"/>
      <c r="AC37" s="237"/>
      <c r="AD37" s="231"/>
      <c r="AE37" s="231"/>
      <c r="AF37" s="231"/>
      <c r="AG37" s="231"/>
      <c r="AH37" s="231"/>
      <c r="AI37" s="231"/>
      <c r="AJ37" s="231"/>
      <c r="AK37" s="231"/>
      <c r="AL37" s="478"/>
      <c r="AM37" s="482"/>
      <c r="AN37" s="231"/>
      <c r="AO37" s="231"/>
      <c r="AP37" s="231"/>
      <c r="AQ37" s="231"/>
      <c r="AR37" s="231"/>
      <c r="AS37" s="478"/>
      <c r="AT37" s="482"/>
      <c r="AU37" s="231"/>
      <c r="AV37" s="231"/>
      <c r="AW37" s="231"/>
      <c r="AX37" s="231"/>
      <c r="AY37" s="231"/>
      <c r="AZ37" s="478"/>
      <c r="BA37" s="482"/>
      <c r="BB37" s="231"/>
      <c r="BC37" s="231"/>
      <c r="BD37" s="231"/>
      <c r="BE37" s="231"/>
      <c r="BF37" s="231"/>
      <c r="BG37" s="478"/>
      <c r="BH37" s="482"/>
      <c r="BI37" s="231"/>
      <c r="BJ37" s="231"/>
      <c r="BK37" s="231"/>
      <c r="BL37" s="231"/>
      <c r="BM37" s="231"/>
      <c r="BN37" s="478"/>
      <c r="BO37" s="482"/>
      <c r="BP37" s="231"/>
      <c r="BQ37" s="231"/>
      <c r="BR37" s="231"/>
      <c r="BS37" s="231"/>
      <c r="BT37" s="231"/>
      <c r="BU37" s="478"/>
      <c r="BV37" s="482"/>
      <c r="BW37" s="231"/>
      <c r="BX37" s="231"/>
      <c r="BY37" s="231"/>
      <c r="BZ37" s="231"/>
      <c r="CA37" s="231"/>
      <c r="CB37" s="478"/>
      <c r="CC37" s="482"/>
      <c r="CD37" s="231"/>
      <c r="CE37" s="231"/>
      <c r="CF37" s="231"/>
      <c r="CG37" s="231"/>
      <c r="CH37" s="231"/>
      <c r="CI37" s="478"/>
      <c r="CJ37" s="482"/>
      <c r="CK37" s="231"/>
      <c r="CL37" s="231"/>
      <c r="CM37" s="231"/>
      <c r="CN37" s="231"/>
      <c r="CO37" s="231"/>
      <c r="CP37" s="478"/>
      <c r="CQ37" s="482"/>
      <c r="CR37" s="231"/>
      <c r="CS37" s="231"/>
      <c r="CT37" s="231"/>
      <c r="CU37" s="231"/>
      <c r="CV37" s="231"/>
      <c r="CW37" s="478"/>
      <c r="CX37" s="482"/>
      <c r="CY37" s="231"/>
      <c r="CZ37" s="231"/>
      <c r="DA37" s="231"/>
      <c r="DB37" s="231"/>
      <c r="DC37" s="231"/>
      <c r="DD37" s="478"/>
      <c r="DE37" s="482"/>
      <c r="DF37" s="231"/>
      <c r="DG37" s="231"/>
      <c r="DH37" s="231"/>
      <c r="DI37" s="231"/>
      <c r="DJ37" s="231"/>
      <c r="DK37" s="478"/>
      <c r="DL37" s="482"/>
      <c r="DM37" s="231"/>
      <c r="DN37" s="231"/>
      <c r="DO37" s="231"/>
      <c r="DP37" s="231"/>
      <c r="DQ37" s="231"/>
      <c r="DR37" s="478"/>
      <c r="DS37" s="482"/>
      <c r="DT37" s="231"/>
      <c r="DU37" s="231"/>
      <c r="DV37" s="231"/>
      <c r="DW37" s="231"/>
      <c r="DX37" s="231"/>
      <c r="DY37" s="478"/>
      <c r="DZ37" s="482"/>
      <c r="EA37" s="146"/>
      <c r="EB37" s="146"/>
      <c r="EC37" s="134">
        <f t="shared" si="2"/>
        <v>0</v>
      </c>
      <c r="ED37" s="134">
        <f t="shared" si="1"/>
        <v>0</v>
      </c>
      <c r="EF37" s="657"/>
      <c r="EG37" s="658"/>
      <c r="EH37" s="658"/>
      <c r="EI37" s="658"/>
      <c r="EJ37" s="658"/>
      <c r="EK37" s="658"/>
      <c r="EL37" s="658"/>
      <c r="EM37" s="658"/>
      <c r="EN37" s="658"/>
      <c r="EO37" s="658"/>
      <c r="EP37" s="658"/>
      <c r="EQ37" s="658"/>
      <c r="ER37" s="659"/>
      <c r="ES37" s="21"/>
    </row>
    <row r="38" spans="2:149" ht="19.95" customHeight="1" x14ac:dyDescent="0.3">
      <c r="B38" s="39"/>
      <c r="C38" s="229"/>
      <c r="D38" s="230"/>
      <c r="E38" s="230"/>
      <c r="F38" s="229"/>
      <c r="G38" s="231"/>
      <c r="H38" s="231"/>
      <c r="I38" s="231"/>
      <c r="J38" s="231"/>
      <c r="K38" s="231"/>
      <c r="L38" s="231"/>
      <c r="M38" s="232"/>
      <c r="N38" s="232"/>
      <c r="O38" s="233"/>
      <c r="P38" s="234"/>
      <c r="Q38" s="235"/>
      <c r="R38" s="236"/>
      <c r="S38" s="236"/>
      <c r="T38" s="236"/>
      <c r="U38" s="235"/>
      <c r="V38" s="233"/>
      <c r="W38" s="233"/>
      <c r="X38" s="233"/>
      <c r="Y38" s="233"/>
      <c r="Z38" s="233"/>
      <c r="AA38" s="233"/>
      <c r="AB38" s="237"/>
      <c r="AC38" s="237"/>
      <c r="AD38" s="231"/>
      <c r="AE38" s="231"/>
      <c r="AF38" s="231"/>
      <c r="AG38" s="231"/>
      <c r="AH38" s="231"/>
      <c r="AI38" s="231"/>
      <c r="AJ38" s="231"/>
      <c r="AK38" s="231"/>
      <c r="AL38" s="478"/>
      <c r="AM38" s="482"/>
      <c r="AN38" s="231"/>
      <c r="AO38" s="231"/>
      <c r="AP38" s="231"/>
      <c r="AQ38" s="231"/>
      <c r="AR38" s="231"/>
      <c r="AS38" s="478"/>
      <c r="AT38" s="482"/>
      <c r="AU38" s="231"/>
      <c r="AV38" s="231"/>
      <c r="AW38" s="231"/>
      <c r="AX38" s="231"/>
      <c r="AY38" s="231"/>
      <c r="AZ38" s="478"/>
      <c r="BA38" s="482"/>
      <c r="BB38" s="231"/>
      <c r="BC38" s="231"/>
      <c r="BD38" s="231"/>
      <c r="BE38" s="231"/>
      <c r="BF38" s="231"/>
      <c r="BG38" s="478"/>
      <c r="BH38" s="482"/>
      <c r="BI38" s="231"/>
      <c r="BJ38" s="231"/>
      <c r="BK38" s="231"/>
      <c r="BL38" s="231"/>
      <c r="BM38" s="231"/>
      <c r="BN38" s="478"/>
      <c r="BO38" s="482"/>
      <c r="BP38" s="231"/>
      <c r="BQ38" s="231"/>
      <c r="BR38" s="231"/>
      <c r="BS38" s="231"/>
      <c r="BT38" s="231"/>
      <c r="BU38" s="478"/>
      <c r="BV38" s="482"/>
      <c r="BW38" s="231"/>
      <c r="BX38" s="231"/>
      <c r="BY38" s="231"/>
      <c r="BZ38" s="231"/>
      <c r="CA38" s="231"/>
      <c r="CB38" s="478"/>
      <c r="CC38" s="482"/>
      <c r="CD38" s="231"/>
      <c r="CE38" s="231"/>
      <c r="CF38" s="231"/>
      <c r="CG38" s="231"/>
      <c r="CH38" s="231"/>
      <c r="CI38" s="478"/>
      <c r="CJ38" s="482"/>
      <c r="CK38" s="231"/>
      <c r="CL38" s="231"/>
      <c r="CM38" s="231"/>
      <c r="CN38" s="231"/>
      <c r="CO38" s="231"/>
      <c r="CP38" s="478"/>
      <c r="CQ38" s="482"/>
      <c r="CR38" s="231"/>
      <c r="CS38" s="231"/>
      <c r="CT38" s="231"/>
      <c r="CU38" s="231"/>
      <c r="CV38" s="231"/>
      <c r="CW38" s="478"/>
      <c r="CX38" s="482"/>
      <c r="CY38" s="231"/>
      <c r="CZ38" s="231"/>
      <c r="DA38" s="231"/>
      <c r="DB38" s="231"/>
      <c r="DC38" s="231"/>
      <c r="DD38" s="478"/>
      <c r="DE38" s="482"/>
      <c r="DF38" s="231"/>
      <c r="DG38" s="231"/>
      <c r="DH38" s="231"/>
      <c r="DI38" s="231"/>
      <c r="DJ38" s="231"/>
      <c r="DK38" s="478"/>
      <c r="DL38" s="482"/>
      <c r="DM38" s="231"/>
      <c r="DN38" s="231"/>
      <c r="DO38" s="231"/>
      <c r="DP38" s="231"/>
      <c r="DQ38" s="231"/>
      <c r="DR38" s="478"/>
      <c r="DS38" s="482"/>
      <c r="DT38" s="231"/>
      <c r="DU38" s="231"/>
      <c r="DV38" s="231"/>
      <c r="DW38" s="231"/>
      <c r="DX38" s="231"/>
      <c r="DY38" s="478"/>
      <c r="DZ38" s="482"/>
      <c r="EA38" s="146"/>
      <c r="EB38" s="146"/>
      <c r="EC38" s="134">
        <f t="shared" si="2"/>
        <v>0</v>
      </c>
      <c r="ED38" s="134">
        <f t="shared" si="1"/>
        <v>0</v>
      </c>
      <c r="EF38" s="657"/>
      <c r="EG38" s="658"/>
      <c r="EH38" s="658"/>
      <c r="EI38" s="658"/>
      <c r="EJ38" s="658"/>
      <c r="EK38" s="658"/>
      <c r="EL38" s="658"/>
      <c r="EM38" s="658"/>
      <c r="EN38" s="658"/>
      <c r="EO38" s="658"/>
      <c r="EP38" s="658"/>
      <c r="EQ38" s="658"/>
      <c r="ER38" s="659"/>
      <c r="ES38" s="21"/>
    </row>
    <row r="39" spans="2:149" ht="19.95" customHeight="1" x14ac:dyDescent="0.3">
      <c r="B39" s="39"/>
      <c r="C39" s="229"/>
      <c r="D39" s="229"/>
      <c r="E39" s="229"/>
      <c r="F39" s="229"/>
      <c r="G39" s="231"/>
      <c r="H39" s="231"/>
      <c r="I39" s="231"/>
      <c r="J39" s="231"/>
      <c r="K39" s="231"/>
      <c r="L39" s="231"/>
      <c r="M39" s="232"/>
      <c r="N39" s="232"/>
      <c r="O39" s="233"/>
      <c r="P39" s="234"/>
      <c r="Q39" s="238"/>
      <c r="R39" s="236"/>
      <c r="S39" s="236"/>
      <c r="T39" s="236"/>
      <c r="U39" s="235"/>
      <c r="V39" s="233"/>
      <c r="W39" s="233"/>
      <c r="X39" s="233"/>
      <c r="Y39" s="233"/>
      <c r="Z39" s="233"/>
      <c r="AA39" s="233"/>
      <c r="AB39" s="237"/>
      <c r="AC39" s="237"/>
      <c r="AD39" s="231"/>
      <c r="AE39" s="231"/>
      <c r="AF39" s="231"/>
      <c r="AG39" s="231"/>
      <c r="AH39" s="231"/>
      <c r="AI39" s="231"/>
      <c r="AJ39" s="231"/>
      <c r="AK39" s="231"/>
      <c r="AL39" s="478"/>
      <c r="AM39" s="482"/>
      <c r="AN39" s="231"/>
      <c r="AO39" s="231"/>
      <c r="AP39" s="231"/>
      <c r="AQ39" s="231"/>
      <c r="AR39" s="231"/>
      <c r="AS39" s="478"/>
      <c r="AT39" s="482"/>
      <c r="AU39" s="231"/>
      <c r="AV39" s="231"/>
      <c r="AW39" s="231"/>
      <c r="AX39" s="231"/>
      <c r="AY39" s="231"/>
      <c r="AZ39" s="478"/>
      <c r="BA39" s="482"/>
      <c r="BB39" s="231"/>
      <c r="BC39" s="231"/>
      <c r="BD39" s="231"/>
      <c r="BE39" s="231"/>
      <c r="BF39" s="231"/>
      <c r="BG39" s="478"/>
      <c r="BH39" s="482"/>
      <c r="BI39" s="231"/>
      <c r="BJ39" s="231"/>
      <c r="BK39" s="231"/>
      <c r="BL39" s="231"/>
      <c r="BM39" s="231"/>
      <c r="BN39" s="478"/>
      <c r="BO39" s="482"/>
      <c r="BP39" s="231"/>
      <c r="BQ39" s="231"/>
      <c r="BR39" s="231"/>
      <c r="BS39" s="231"/>
      <c r="BT39" s="231"/>
      <c r="BU39" s="478"/>
      <c r="BV39" s="482"/>
      <c r="BW39" s="231"/>
      <c r="BX39" s="231"/>
      <c r="BY39" s="231"/>
      <c r="BZ39" s="231"/>
      <c r="CA39" s="231"/>
      <c r="CB39" s="478"/>
      <c r="CC39" s="482"/>
      <c r="CD39" s="231"/>
      <c r="CE39" s="231"/>
      <c r="CF39" s="231"/>
      <c r="CG39" s="231"/>
      <c r="CH39" s="231"/>
      <c r="CI39" s="478"/>
      <c r="CJ39" s="482"/>
      <c r="CK39" s="231"/>
      <c r="CL39" s="231"/>
      <c r="CM39" s="231"/>
      <c r="CN39" s="231"/>
      <c r="CO39" s="231"/>
      <c r="CP39" s="478"/>
      <c r="CQ39" s="482"/>
      <c r="CR39" s="231"/>
      <c r="CS39" s="231"/>
      <c r="CT39" s="231"/>
      <c r="CU39" s="231"/>
      <c r="CV39" s="231"/>
      <c r="CW39" s="478"/>
      <c r="CX39" s="482"/>
      <c r="CY39" s="231"/>
      <c r="CZ39" s="231"/>
      <c r="DA39" s="231"/>
      <c r="DB39" s="231"/>
      <c r="DC39" s="231"/>
      <c r="DD39" s="478"/>
      <c r="DE39" s="482"/>
      <c r="DF39" s="231"/>
      <c r="DG39" s="231"/>
      <c r="DH39" s="231"/>
      <c r="DI39" s="231"/>
      <c r="DJ39" s="231"/>
      <c r="DK39" s="478"/>
      <c r="DL39" s="482"/>
      <c r="DM39" s="231"/>
      <c r="DN39" s="231"/>
      <c r="DO39" s="231"/>
      <c r="DP39" s="231"/>
      <c r="DQ39" s="231"/>
      <c r="DR39" s="478"/>
      <c r="DS39" s="482"/>
      <c r="DT39" s="231"/>
      <c r="DU39" s="231"/>
      <c r="DV39" s="231"/>
      <c r="DW39" s="231"/>
      <c r="DX39" s="231"/>
      <c r="DY39" s="478"/>
      <c r="DZ39" s="482"/>
      <c r="EA39" s="146"/>
      <c r="EB39" s="146"/>
      <c r="EC39" s="134">
        <f t="shared" si="2"/>
        <v>0</v>
      </c>
      <c r="ED39" s="134">
        <f t="shared" si="1"/>
        <v>0</v>
      </c>
      <c r="EF39" s="657"/>
      <c r="EG39" s="658"/>
      <c r="EH39" s="658"/>
      <c r="EI39" s="658"/>
      <c r="EJ39" s="658"/>
      <c r="EK39" s="658"/>
      <c r="EL39" s="658"/>
      <c r="EM39" s="658"/>
      <c r="EN39" s="658"/>
      <c r="EO39" s="658"/>
      <c r="EP39" s="658"/>
      <c r="EQ39" s="658"/>
      <c r="ER39" s="659"/>
      <c r="ES39" s="21"/>
    </row>
    <row r="40" spans="2:149" ht="19.95" customHeight="1" x14ac:dyDescent="0.3">
      <c r="B40" s="39"/>
      <c r="C40" s="229"/>
      <c r="D40" s="230"/>
      <c r="E40" s="230"/>
      <c r="F40" s="229"/>
      <c r="G40" s="231"/>
      <c r="H40" s="231"/>
      <c r="I40" s="231"/>
      <c r="J40" s="231"/>
      <c r="K40" s="231"/>
      <c r="L40" s="231"/>
      <c r="M40" s="232"/>
      <c r="N40" s="232"/>
      <c r="O40" s="233"/>
      <c r="P40" s="234"/>
      <c r="Q40" s="235"/>
      <c r="R40" s="236"/>
      <c r="S40" s="236"/>
      <c r="T40" s="236"/>
      <c r="U40" s="235"/>
      <c r="V40" s="233"/>
      <c r="W40" s="233"/>
      <c r="X40" s="233"/>
      <c r="Y40" s="233"/>
      <c r="Z40" s="233"/>
      <c r="AA40" s="233"/>
      <c r="AB40" s="237"/>
      <c r="AC40" s="237"/>
      <c r="AD40" s="231"/>
      <c r="AE40" s="231"/>
      <c r="AF40" s="231"/>
      <c r="AG40" s="231"/>
      <c r="AH40" s="231"/>
      <c r="AI40" s="231"/>
      <c r="AJ40" s="231"/>
      <c r="AK40" s="231"/>
      <c r="AL40" s="478"/>
      <c r="AM40" s="482"/>
      <c r="AN40" s="231"/>
      <c r="AO40" s="231"/>
      <c r="AP40" s="231"/>
      <c r="AQ40" s="231"/>
      <c r="AR40" s="231"/>
      <c r="AS40" s="478"/>
      <c r="AT40" s="482"/>
      <c r="AU40" s="231"/>
      <c r="AV40" s="231"/>
      <c r="AW40" s="231"/>
      <c r="AX40" s="231"/>
      <c r="AY40" s="231"/>
      <c r="AZ40" s="478"/>
      <c r="BA40" s="482"/>
      <c r="BB40" s="231"/>
      <c r="BC40" s="231"/>
      <c r="BD40" s="231"/>
      <c r="BE40" s="231"/>
      <c r="BF40" s="231"/>
      <c r="BG40" s="478"/>
      <c r="BH40" s="482"/>
      <c r="BI40" s="231"/>
      <c r="BJ40" s="231"/>
      <c r="BK40" s="231"/>
      <c r="BL40" s="231"/>
      <c r="BM40" s="231"/>
      <c r="BN40" s="478"/>
      <c r="BO40" s="482"/>
      <c r="BP40" s="231"/>
      <c r="BQ40" s="231"/>
      <c r="BR40" s="231"/>
      <c r="BS40" s="231"/>
      <c r="BT40" s="231"/>
      <c r="BU40" s="478"/>
      <c r="BV40" s="482"/>
      <c r="BW40" s="231"/>
      <c r="BX40" s="231"/>
      <c r="BY40" s="231"/>
      <c r="BZ40" s="231"/>
      <c r="CA40" s="231"/>
      <c r="CB40" s="478"/>
      <c r="CC40" s="482"/>
      <c r="CD40" s="231"/>
      <c r="CE40" s="231"/>
      <c r="CF40" s="231"/>
      <c r="CG40" s="231"/>
      <c r="CH40" s="231"/>
      <c r="CI40" s="478"/>
      <c r="CJ40" s="482"/>
      <c r="CK40" s="231"/>
      <c r="CL40" s="231"/>
      <c r="CM40" s="231"/>
      <c r="CN40" s="231"/>
      <c r="CO40" s="231"/>
      <c r="CP40" s="478"/>
      <c r="CQ40" s="482"/>
      <c r="CR40" s="231"/>
      <c r="CS40" s="231"/>
      <c r="CT40" s="231"/>
      <c r="CU40" s="231"/>
      <c r="CV40" s="231"/>
      <c r="CW40" s="478"/>
      <c r="CX40" s="482"/>
      <c r="CY40" s="231"/>
      <c r="CZ40" s="231"/>
      <c r="DA40" s="231"/>
      <c r="DB40" s="231"/>
      <c r="DC40" s="231"/>
      <c r="DD40" s="478"/>
      <c r="DE40" s="482"/>
      <c r="DF40" s="231"/>
      <c r="DG40" s="231"/>
      <c r="DH40" s="231"/>
      <c r="DI40" s="231"/>
      <c r="DJ40" s="231"/>
      <c r="DK40" s="478"/>
      <c r="DL40" s="482"/>
      <c r="DM40" s="231"/>
      <c r="DN40" s="231"/>
      <c r="DO40" s="231"/>
      <c r="DP40" s="231"/>
      <c r="DQ40" s="231"/>
      <c r="DR40" s="478"/>
      <c r="DS40" s="482"/>
      <c r="DT40" s="231"/>
      <c r="DU40" s="231"/>
      <c r="DV40" s="231"/>
      <c r="DW40" s="231"/>
      <c r="DX40" s="231"/>
      <c r="DY40" s="478"/>
      <c r="DZ40" s="482"/>
      <c r="EA40" s="146"/>
      <c r="EB40" s="146"/>
      <c r="EC40" s="134">
        <f t="shared" si="2"/>
        <v>0</v>
      </c>
      <c r="ED40" s="134">
        <f t="shared" si="1"/>
        <v>0</v>
      </c>
      <c r="EF40" s="657"/>
      <c r="EG40" s="658"/>
      <c r="EH40" s="658"/>
      <c r="EI40" s="658"/>
      <c r="EJ40" s="658"/>
      <c r="EK40" s="658"/>
      <c r="EL40" s="658"/>
      <c r="EM40" s="658"/>
      <c r="EN40" s="658"/>
      <c r="EO40" s="658"/>
      <c r="EP40" s="658"/>
      <c r="EQ40" s="658"/>
      <c r="ER40" s="659"/>
      <c r="ES40" s="21"/>
    </row>
    <row r="41" spans="2:149" ht="19.95" customHeight="1" x14ac:dyDescent="0.3">
      <c r="B41" s="39"/>
      <c r="C41" s="229"/>
      <c r="D41" s="229"/>
      <c r="E41" s="229"/>
      <c r="F41" s="229"/>
      <c r="G41" s="231"/>
      <c r="H41" s="231"/>
      <c r="I41" s="231"/>
      <c r="J41" s="231"/>
      <c r="K41" s="231"/>
      <c r="L41" s="231"/>
      <c r="M41" s="232"/>
      <c r="N41" s="232"/>
      <c r="O41" s="233"/>
      <c r="P41" s="234"/>
      <c r="Q41" s="238"/>
      <c r="R41" s="236"/>
      <c r="S41" s="236"/>
      <c r="T41" s="236"/>
      <c r="U41" s="235"/>
      <c r="V41" s="233"/>
      <c r="W41" s="233"/>
      <c r="X41" s="233"/>
      <c r="Y41" s="233"/>
      <c r="Z41" s="233"/>
      <c r="AA41" s="233"/>
      <c r="AB41" s="237"/>
      <c r="AC41" s="237"/>
      <c r="AD41" s="231"/>
      <c r="AE41" s="231"/>
      <c r="AF41" s="231"/>
      <c r="AG41" s="231"/>
      <c r="AH41" s="231"/>
      <c r="AI41" s="231"/>
      <c r="AJ41" s="231"/>
      <c r="AK41" s="231"/>
      <c r="AL41" s="478"/>
      <c r="AM41" s="482"/>
      <c r="AN41" s="231"/>
      <c r="AO41" s="231"/>
      <c r="AP41" s="231"/>
      <c r="AQ41" s="231"/>
      <c r="AR41" s="231"/>
      <c r="AS41" s="478"/>
      <c r="AT41" s="482"/>
      <c r="AU41" s="231"/>
      <c r="AV41" s="231"/>
      <c r="AW41" s="231"/>
      <c r="AX41" s="231"/>
      <c r="AY41" s="231"/>
      <c r="AZ41" s="478"/>
      <c r="BA41" s="482"/>
      <c r="BB41" s="231"/>
      <c r="BC41" s="231"/>
      <c r="BD41" s="231"/>
      <c r="BE41" s="231"/>
      <c r="BF41" s="231"/>
      <c r="BG41" s="478"/>
      <c r="BH41" s="482"/>
      <c r="BI41" s="231"/>
      <c r="BJ41" s="231"/>
      <c r="BK41" s="231"/>
      <c r="BL41" s="231"/>
      <c r="BM41" s="231"/>
      <c r="BN41" s="478"/>
      <c r="BO41" s="482"/>
      <c r="BP41" s="231"/>
      <c r="BQ41" s="231"/>
      <c r="BR41" s="231"/>
      <c r="BS41" s="231"/>
      <c r="BT41" s="231"/>
      <c r="BU41" s="478"/>
      <c r="BV41" s="482"/>
      <c r="BW41" s="231"/>
      <c r="BX41" s="231"/>
      <c r="BY41" s="231"/>
      <c r="BZ41" s="231"/>
      <c r="CA41" s="231"/>
      <c r="CB41" s="478"/>
      <c r="CC41" s="482"/>
      <c r="CD41" s="231"/>
      <c r="CE41" s="231"/>
      <c r="CF41" s="231"/>
      <c r="CG41" s="231"/>
      <c r="CH41" s="231"/>
      <c r="CI41" s="478"/>
      <c r="CJ41" s="482"/>
      <c r="CK41" s="231"/>
      <c r="CL41" s="231"/>
      <c r="CM41" s="231"/>
      <c r="CN41" s="231"/>
      <c r="CO41" s="231"/>
      <c r="CP41" s="478"/>
      <c r="CQ41" s="482"/>
      <c r="CR41" s="231"/>
      <c r="CS41" s="231"/>
      <c r="CT41" s="231"/>
      <c r="CU41" s="231"/>
      <c r="CV41" s="231"/>
      <c r="CW41" s="478"/>
      <c r="CX41" s="482"/>
      <c r="CY41" s="231"/>
      <c r="CZ41" s="231"/>
      <c r="DA41" s="231"/>
      <c r="DB41" s="231"/>
      <c r="DC41" s="231"/>
      <c r="DD41" s="478"/>
      <c r="DE41" s="482"/>
      <c r="DF41" s="231"/>
      <c r="DG41" s="231"/>
      <c r="DH41" s="231"/>
      <c r="DI41" s="231"/>
      <c r="DJ41" s="231"/>
      <c r="DK41" s="478"/>
      <c r="DL41" s="482"/>
      <c r="DM41" s="231"/>
      <c r="DN41" s="231"/>
      <c r="DO41" s="231"/>
      <c r="DP41" s="231"/>
      <c r="DQ41" s="231"/>
      <c r="DR41" s="478"/>
      <c r="DS41" s="482"/>
      <c r="DT41" s="231"/>
      <c r="DU41" s="231"/>
      <c r="DV41" s="231"/>
      <c r="DW41" s="231"/>
      <c r="DX41" s="231"/>
      <c r="DY41" s="478"/>
      <c r="DZ41" s="482"/>
      <c r="EA41" s="146"/>
      <c r="EB41" s="146"/>
      <c r="EC41" s="134">
        <f t="shared" si="2"/>
        <v>0</v>
      </c>
      <c r="ED41" s="134">
        <f t="shared" si="1"/>
        <v>0</v>
      </c>
      <c r="EF41" s="657"/>
      <c r="EG41" s="658"/>
      <c r="EH41" s="658"/>
      <c r="EI41" s="658"/>
      <c r="EJ41" s="658"/>
      <c r="EK41" s="658"/>
      <c r="EL41" s="658"/>
      <c r="EM41" s="658"/>
      <c r="EN41" s="658"/>
      <c r="EO41" s="658"/>
      <c r="EP41" s="658"/>
      <c r="EQ41" s="658"/>
      <c r="ER41" s="659"/>
      <c r="ES41" s="21"/>
    </row>
    <row r="42" spans="2:149" ht="19.95" customHeight="1" x14ac:dyDescent="0.3">
      <c r="B42" s="39"/>
      <c r="C42" s="229"/>
      <c r="D42" s="230"/>
      <c r="E42" s="230"/>
      <c r="F42" s="229"/>
      <c r="G42" s="231"/>
      <c r="H42" s="231"/>
      <c r="I42" s="231"/>
      <c r="J42" s="231"/>
      <c r="K42" s="231"/>
      <c r="L42" s="231"/>
      <c r="M42" s="232"/>
      <c r="N42" s="232"/>
      <c r="O42" s="233"/>
      <c r="P42" s="234"/>
      <c r="Q42" s="235"/>
      <c r="R42" s="236"/>
      <c r="S42" s="236"/>
      <c r="T42" s="236"/>
      <c r="U42" s="235"/>
      <c r="V42" s="233"/>
      <c r="W42" s="233"/>
      <c r="X42" s="233"/>
      <c r="Y42" s="233"/>
      <c r="Z42" s="233"/>
      <c r="AA42" s="233"/>
      <c r="AB42" s="237"/>
      <c r="AC42" s="237"/>
      <c r="AD42" s="231"/>
      <c r="AE42" s="231"/>
      <c r="AF42" s="231"/>
      <c r="AG42" s="231"/>
      <c r="AH42" s="231"/>
      <c r="AI42" s="231"/>
      <c r="AJ42" s="231"/>
      <c r="AK42" s="231"/>
      <c r="AL42" s="478"/>
      <c r="AM42" s="482"/>
      <c r="AN42" s="231"/>
      <c r="AO42" s="231"/>
      <c r="AP42" s="231"/>
      <c r="AQ42" s="231"/>
      <c r="AR42" s="231"/>
      <c r="AS42" s="478"/>
      <c r="AT42" s="482"/>
      <c r="AU42" s="231"/>
      <c r="AV42" s="231"/>
      <c r="AW42" s="231"/>
      <c r="AX42" s="231"/>
      <c r="AY42" s="231"/>
      <c r="AZ42" s="478"/>
      <c r="BA42" s="482"/>
      <c r="BB42" s="231"/>
      <c r="BC42" s="231"/>
      <c r="BD42" s="231"/>
      <c r="BE42" s="231"/>
      <c r="BF42" s="231"/>
      <c r="BG42" s="478"/>
      <c r="BH42" s="482"/>
      <c r="BI42" s="231"/>
      <c r="BJ42" s="231"/>
      <c r="BK42" s="231"/>
      <c r="BL42" s="231"/>
      <c r="BM42" s="231"/>
      <c r="BN42" s="478"/>
      <c r="BO42" s="482"/>
      <c r="BP42" s="231"/>
      <c r="BQ42" s="231"/>
      <c r="BR42" s="231"/>
      <c r="BS42" s="231"/>
      <c r="BT42" s="231"/>
      <c r="BU42" s="478"/>
      <c r="BV42" s="482"/>
      <c r="BW42" s="231"/>
      <c r="BX42" s="231"/>
      <c r="BY42" s="231"/>
      <c r="BZ42" s="231"/>
      <c r="CA42" s="231"/>
      <c r="CB42" s="478"/>
      <c r="CC42" s="482"/>
      <c r="CD42" s="231"/>
      <c r="CE42" s="231"/>
      <c r="CF42" s="231"/>
      <c r="CG42" s="231"/>
      <c r="CH42" s="231"/>
      <c r="CI42" s="478"/>
      <c r="CJ42" s="482"/>
      <c r="CK42" s="231"/>
      <c r="CL42" s="231"/>
      <c r="CM42" s="231"/>
      <c r="CN42" s="231"/>
      <c r="CO42" s="231"/>
      <c r="CP42" s="478"/>
      <c r="CQ42" s="482"/>
      <c r="CR42" s="231"/>
      <c r="CS42" s="231"/>
      <c r="CT42" s="231"/>
      <c r="CU42" s="231"/>
      <c r="CV42" s="231"/>
      <c r="CW42" s="478"/>
      <c r="CX42" s="482"/>
      <c r="CY42" s="231"/>
      <c r="CZ42" s="231"/>
      <c r="DA42" s="231"/>
      <c r="DB42" s="231"/>
      <c r="DC42" s="231"/>
      <c r="DD42" s="478"/>
      <c r="DE42" s="482"/>
      <c r="DF42" s="231"/>
      <c r="DG42" s="231"/>
      <c r="DH42" s="231"/>
      <c r="DI42" s="231"/>
      <c r="DJ42" s="231"/>
      <c r="DK42" s="478"/>
      <c r="DL42" s="482"/>
      <c r="DM42" s="231"/>
      <c r="DN42" s="231"/>
      <c r="DO42" s="231"/>
      <c r="DP42" s="231"/>
      <c r="DQ42" s="231"/>
      <c r="DR42" s="478"/>
      <c r="DS42" s="482"/>
      <c r="DT42" s="231"/>
      <c r="DU42" s="231"/>
      <c r="DV42" s="231"/>
      <c r="DW42" s="231"/>
      <c r="DX42" s="231"/>
      <c r="DY42" s="478"/>
      <c r="DZ42" s="482"/>
      <c r="EA42" s="146"/>
      <c r="EB42" s="146"/>
      <c r="EC42" s="134">
        <f t="shared" si="2"/>
        <v>0</v>
      </c>
      <c r="ED42" s="134">
        <f t="shared" si="1"/>
        <v>0</v>
      </c>
      <c r="EF42" s="657"/>
      <c r="EG42" s="658"/>
      <c r="EH42" s="658"/>
      <c r="EI42" s="658"/>
      <c r="EJ42" s="658"/>
      <c r="EK42" s="658"/>
      <c r="EL42" s="658"/>
      <c r="EM42" s="658"/>
      <c r="EN42" s="658"/>
      <c r="EO42" s="658"/>
      <c r="EP42" s="658"/>
      <c r="EQ42" s="658"/>
      <c r="ER42" s="659"/>
      <c r="ES42" s="21"/>
    </row>
    <row r="43" spans="2:149" ht="19.95" customHeight="1" x14ac:dyDescent="0.3">
      <c r="B43" s="39"/>
      <c r="C43" s="229"/>
      <c r="D43" s="229"/>
      <c r="E43" s="229"/>
      <c r="F43" s="229"/>
      <c r="G43" s="231"/>
      <c r="H43" s="231"/>
      <c r="I43" s="231"/>
      <c r="J43" s="231"/>
      <c r="K43" s="231"/>
      <c r="L43" s="231"/>
      <c r="M43" s="232"/>
      <c r="N43" s="232"/>
      <c r="O43" s="233"/>
      <c r="P43" s="234"/>
      <c r="Q43" s="238"/>
      <c r="R43" s="236"/>
      <c r="S43" s="236"/>
      <c r="T43" s="236"/>
      <c r="U43" s="235"/>
      <c r="V43" s="233"/>
      <c r="W43" s="233"/>
      <c r="X43" s="233"/>
      <c r="Y43" s="233"/>
      <c r="Z43" s="233"/>
      <c r="AA43" s="233"/>
      <c r="AB43" s="237"/>
      <c r="AC43" s="237"/>
      <c r="AD43" s="231"/>
      <c r="AE43" s="231"/>
      <c r="AF43" s="231"/>
      <c r="AG43" s="231"/>
      <c r="AH43" s="231"/>
      <c r="AI43" s="231"/>
      <c r="AJ43" s="231"/>
      <c r="AK43" s="231"/>
      <c r="AL43" s="478"/>
      <c r="AM43" s="482"/>
      <c r="AN43" s="231"/>
      <c r="AO43" s="231"/>
      <c r="AP43" s="231"/>
      <c r="AQ43" s="231"/>
      <c r="AR43" s="231"/>
      <c r="AS43" s="478"/>
      <c r="AT43" s="482"/>
      <c r="AU43" s="231"/>
      <c r="AV43" s="231"/>
      <c r="AW43" s="231"/>
      <c r="AX43" s="231"/>
      <c r="AY43" s="231"/>
      <c r="AZ43" s="478"/>
      <c r="BA43" s="482"/>
      <c r="BB43" s="231"/>
      <c r="BC43" s="231"/>
      <c r="BD43" s="231"/>
      <c r="BE43" s="231"/>
      <c r="BF43" s="231"/>
      <c r="BG43" s="478"/>
      <c r="BH43" s="482"/>
      <c r="BI43" s="231"/>
      <c r="BJ43" s="231"/>
      <c r="BK43" s="231"/>
      <c r="BL43" s="231"/>
      <c r="BM43" s="231"/>
      <c r="BN43" s="478"/>
      <c r="BO43" s="482"/>
      <c r="BP43" s="231"/>
      <c r="BQ43" s="231"/>
      <c r="BR43" s="231"/>
      <c r="BS43" s="231"/>
      <c r="BT43" s="231"/>
      <c r="BU43" s="478"/>
      <c r="BV43" s="482"/>
      <c r="BW43" s="231"/>
      <c r="BX43" s="231"/>
      <c r="BY43" s="231"/>
      <c r="BZ43" s="231"/>
      <c r="CA43" s="231"/>
      <c r="CB43" s="478"/>
      <c r="CC43" s="482"/>
      <c r="CD43" s="231"/>
      <c r="CE43" s="231"/>
      <c r="CF43" s="231"/>
      <c r="CG43" s="231"/>
      <c r="CH43" s="231"/>
      <c r="CI43" s="478"/>
      <c r="CJ43" s="482"/>
      <c r="CK43" s="231"/>
      <c r="CL43" s="231"/>
      <c r="CM43" s="231"/>
      <c r="CN43" s="231"/>
      <c r="CO43" s="231"/>
      <c r="CP43" s="478"/>
      <c r="CQ43" s="482"/>
      <c r="CR43" s="231"/>
      <c r="CS43" s="231"/>
      <c r="CT43" s="231"/>
      <c r="CU43" s="231"/>
      <c r="CV43" s="231"/>
      <c r="CW43" s="478"/>
      <c r="CX43" s="482"/>
      <c r="CY43" s="231"/>
      <c r="CZ43" s="231"/>
      <c r="DA43" s="231"/>
      <c r="DB43" s="231"/>
      <c r="DC43" s="231"/>
      <c r="DD43" s="478"/>
      <c r="DE43" s="482"/>
      <c r="DF43" s="231"/>
      <c r="DG43" s="231"/>
      <c r="DH43" s="231"/>
      <c r="DI43" s="231"/>
      <c r="DJ43" s="231"/>
      <c r="DK43" s="478"/>
      <c r="DL43" s="482"/>
      <c r="DM43" s="231"/>
      <c r="DN43" s="231"/>
      <c r="DO43" s="231"/>
      <c r="DP43" s="231"/>
      <c r="DQ43" s="231"/>
      <c r="DR43" s="478"/>
      <c r="DS43" s="482"/>
      <c r="DT43" s="231"/>
      <c r="DU43" s="231"/>
      <c r="DV43" s="231"/>
      <c r="DW43" s="231"/>
      <c r="DX43" s="231"/>
      <c r="DY43" s="478"/>
      <c r="DZ43" s="482"/>
      <c r="EA43" s="146"/>
      <c r="EB43" s="146"/>
      <c r="EC43" s="134">
        <f t="shared" si="2"/>
        <v>0</v>
      </c>
      <c r="ED43" s="134">
        <f t="shared" si="1"/>
        <v>0</v>
      </c>
      <c r="EF43" s="657"/>
      <c r="EG43" s="658"/>
      <c r="EH43" s="658"/>
      <c r="EI43" s="658"/>
      <c r="EJ43" s="658"/>
      <c r="EK43" s="658"/>
      <c r="EL43" s="658"/>
      <c r="EM43" s="658"/>
      <c r="EN43" s="658"/>
      <c r="EO43" s="658"/>
      <c r="EP43" s="658"/>
      <c r="EQ43" s="658"/>
      <c r="ER43" s="659"/>
      <c r="ES43" s="21"/>
    </row>
    <row r="44" spans="2:149" ht="19.95" customHeight="1" x14ac:dyDescent="0.3">
      <c r="B44" s="39"/>
      <c r="C44" s="229"/>
      <c r="D44" s="230"/>
      <c r="E44" s="230"/>
      <c r="F44" s="229"/>
      <c r="G44" s="231"/>
      <c r="H44" s="231"/>
      <c r="I44" s="231"/>
      <c r="J44" s="231"/>
      <c r="K44" s="231"/>
      <c r="L44" s="231"/>
      <c r="M44" s="232"/>
      <c r="N44" s="232"/>
      <c r="O44" s="233"/>
      <c r="P44" s="234"/>
      <c r="Q44" s="235"/>
      <c r="R44" s="236"/>
      <c r="S44" s="236"/>
      <c r="T44" s="236"/>
      <c r="U44" s="235"/>
      <c r="V44" s="233"/>
      <c r="W44" s="233"/>
      <c r="X44" s="233"/>
      <c r="Y44" s="233"/>
      <c r="Z44" s="233"/>
      <c r="AA44" s="233"/>
      <c r="AB44" s="237"/>
      <c r="AC44" s="237"/>
      <c r="AD44" s="231"/>
      <c r="AE44" s="231"/>
      <c r="AF44" s="231"/>
      <c r="AG44" s="231"/>
      <c r="AH44" s="231"/>
      <c r="AI44" s="231"/>
      <c r="AJ44" s="231"/>
      <c r="AK44" s="231"/>
      <c r="AL44" s="478"/>
      <c r="AM44" s="482"/>
      <c r="AN44" s="231"/>
      <c r="AO44" s="231"/>
      <c r="AP44" s="231"/>
      <c r="AQ44" s="231"/>
      <c r="AR44" s="231"/>
      <c r="AS44" s="478"/>
      <c r="AT44" s="482"/>
      <c r="AU44" s="231"/>
      <c r="AV44" s="231"/>
      <c r="AW44" s="231"/>
      <c r="AX44" s="231"/>
      <c r="AY44" s="231"/>
      <c r="AZ44" s="478"/>
      <c r="BA44" s="482"/>
      <c r="BB44" s="231"/>
      <c r="BC44" s="231"/>
      <c r="BD44" s="231"/>
      <c r="BE44" s="231"/>
      <c r="BF44" s="231"/>
      <c r="BG44" s="478"/>
      <c r="BH44" s="482"/>
      <c r="BI44" s="231"/>
      <c r="BJ44" s="231"/>
      <c r="BK44" s="231"/>
      <c r="BL44" s="231"/>
      <c r="BM44" s="231"/>
      <c r="BN44" s="478"/>
      <c r="BO44" s="482"/>
      <c r="BP44" s="231"/>
      <c r="BQ44" s="231"/>
      <c r="BR44" s="231"/>
      <c r="BS44" s="231"/>
      <c r="BT44" s="231"/>
      <c r="BU44" s="478"/>
      <c r="BV44" s="482"/>
      <c r="BW44" s="231"/>
      <c r="BX44" s="231"/>
      <c r="BY44" s="231"/>
      <c r="BZ44" s="231"/>
      <c r="CA44" s="231"/>
      <c r="CB44" s="478"/>
      <c r="CC44" s="482"/>
      <c r="CD44" s="231"/>
      <c r="CE44" s="231"/>
      <c r="CF44" s="231"/>
      <c r="CG44" s="231"/>
      <c r="CH44" s="231"/>
      <c r="CI44" s="478"/>
      <c r="CJ44" s="482"/>
      <c r="CK44" s="231"/>
      <c r="CL44" s="231"/>
      <c r="CM44" s="231"/>
      <c r="CN44" s="231"/>
      <c r="CO44" s="231"/>
      <c r="CP44" s="478"/>
      <c r="CQ44" s="482"/>
      <c r="CR44" s="231"/>
      <c r="CS44" s="231"/>
      <c r="CT44" s="231"/>
      <c r="CU44" s="231"/>
      <c r="CV44" s="231"/>
      <c r="CW44" s="478"/>
      <c r="CX44" s="482"/>
      <c r="CY44" s="231"/>
      <c r="CZ44" s="231"/>
      <c r="DA44" s="231"/>
      <c r="DB44" s="231"/>
      <c r="DC44" s="231"/>
      <c r="DD44" s="478"/>
      <c r="DE44" s="482"/>
      <c r="DF44" s="231"/>
      <c r="DG44" s="231"/>
      <c r="DH44" s="231"/>
      <c r="DI44" s="231"/>
      <c r="DJ44" s="231"/>
      <c r="DK44" s="478"/>
      <c r="DL44" s="482"/>
      <c r="DM44" s="231"/>
      <c r="DN44" s="231"/>
      <c r="DO44" s="231"/>
      <c r="DP44" s="231"/>
      <c r="DQ44" s="231"/>
      <c r="DR44" s="478"/>
      <c r="DS44" s="482"/>
      <c r="DT44" s="231"/>
      <c r="DU44" s="231"/>
      <c r="DV44" s="231"/>
      <c r="DW44" s="231"/>
      <c r="DX44" s="231"/>
      <c r="DY44" s="478"/>
      <c r="DZ44" s="482"/>
      <c r="EA44" s="146"/>
      <c r="EB44" s="146"/>
      <c r="EC44" s="134">
        <f t="shared" si="2"/>
        <v>0</v>
      </c>
      <c r="ED44" s="134">
        <f t="shared" si="1"/>
        <v>0</v>
      </c>
      <c r="EF44" s="657"/>
      <c r="EG44" s="658"/>
      <c r="EH44" s="658"/>
      <c r="EI44" s="658"/>
      <c r="EJ44" s="658"/>
      <c r="EK44" s="658"/>
      <c r="EL44" s="658"/>
      <c r="EM44" s="658"/>
      <c r="EN44" s="658"/>
      <c r="EO44" s="658"/>
      <c r="EP44" s="658"/>
      <c r="EQ44" s="658"/>
      <c r="ER44" s="659"/>
      <c r="ES44" s="21"/>
    </row>
    <row r="45" spans="2:149" ht="19.95" customHeight="1" x14ac:dyDescent="0.3">
      <c r="B45" s="39"/>
      <c r="C45" s="229"/>
      <c r="D45" s="229"/>
      <c r="E45" s="229"/>
      <c r="F45" s="229"/>
      <c r="G45" s="231"/>
      <c r="H45" s="231"/>
      <c r="I45" s="231"/>
      <c r="J45" s="231"/>
      <c r="K45" s="231"/>
      <c r="L45" s="231"/>
      <c r="M45" s="232"/>
      <c r="N45" s="232"/>
      <c r="O45" s="233"/>
      <c r="P45" s="234"/>
      <c r="Q45" s="238"/>
      <c r="R45" s="236"/>
      <c r="S45" s="236"/>
      <c r="T45" s="236"/>
      <c r="U45" s="235"/>
      <c r="V45" s="233"/>
      <c r="W45" s="233"/>
      <c r="X45" s="233"/>
      <c r="Y45" s="233"/>
      <c r="Z45" s="233"/>
      <c r="AA45" s="233"/>
      <c r="AB45" s="237"/>
      <c r="AC45" s="237"/>
      <c r="AD45" s="231"/>
      <c r="AE45" s="231"/>
      <c r="AF45" s="231"/>
      <c r="AG45" s="231"/>
      <c r="AH45" s="231"/>
      <c r="AI45" s="231"/>
      <c r="AJ45" s="231"/>
      <c r="AK45" s="231"/>
      <c r="AL45" s="478"/>
      <c r="AM45" s="482"/>
      <c r="AN45" s="231"/>
      <c r="AO45" s="231"/>
      <c r="AP45" s="231"/>
      <c r="AQ45" s="231"/>
      <c r="AR45" s="231"/>
      <c r="AS45" s="478"/>
      <c r="AT45" s="482"/>
      <c r="AU45" s="231"/>
      <c r="AV45" s="231"/>
      <c r="AW45" s="231"/>
      <c r="AX45" s="231"/>
      <c r="AY45" s="231"/>
      <c r="AZ45" s="478"/>
      <c r="BA45" s="482"/>
      <c r="BB45" s="231"/>
      <c r="BC45" s="231"/>
      <c r="BD45" s="231"/>
      <c r="BE45" s="231"/>
      <c r="BF45" s="231"/>
      <c r="BG45" s="478"/>
      <c r="BH45" s="482"/>
      <c r="BI45" s="231"/>
      <c r="BJ45" s="231"/>
      <c r="BK45" s="231"/>
      <c r="BL45" s="231"/>
      <c r="BM45" s="231"/>
      <c r="BN45" s="478"/>
      <c r="BO45" s="482"/>
      <c r="BP45" s="231"/>
      <c r="BQ45" s="231"/>
      <c r="BR45" s="231"/>
      <c r="BS45" s="231"/>
      <c r="BT45" s="231"/>
      <c r="BU45" s="478"/>
      <c r="BV45" s="482"/>
      <c r="BW45" s="231"/>
      <c r="BX45" s="231"/>
      <c r="BY45" s="231"/>
      <c r="BZ45" s="231"/>
      <c r="CA45" s="231"/>
      <c r="CB45" s="478"/>
      <c r="CC45" s="482"/>
      <c r="CD45" s="231"/>
      <c r="CE45" s="231"/>
      <c r="CF45" s="231"/>
      <c r="CG45" s="231"/>
      <c r="CH45" s="231"/>
      <c r="CI45" s="478"/>
      <c r="CJ45" s="482"/>
      <c r="CK45" s="231"/>
      <c r="CL45" s="231"/>
      <c r="CM45" s="231"/>
      <c r="CN45" s="231"/>
      <c r="CO45" s="231"/>
      <c r="CP45" s="478"/>
      <c r="CQ45" s="482"/>
      <c r="CR45" s="231"/>
      <c r="CS45" s="231"/>
      <c r="CT45" s="231"/>
      <c r="CU45" s="231"/>
      <c r="CV45" s="231"/>
      <c r="CW45" s="478"/>
      <c r="CX45" s="482"/>
      <c r="CY45" s="231"/>
      <c r="CZ45" s="231"/>
      <c r="DA45" s="231"/>
      <c r="DB45" s="231"/>
      <c r="DC45" s="231"/>
      <c r="DD45" s="478"/>
      <c r="DE45" s="482"/>
      <c r="DF45" s="231"/>
      <c r="DG45" s="231"/>
      <c r="DH45" s="231"/>
      <c r="DI45" s="231"/>
      <c r="DJ45" s="231"/>
      <c r="DK45" s="478"/>
      <c r="DL45" s="482"/>
      <c r="DM45" s="231"/>
      <c r="DN45" s="231"/>
      <c r="DO45" s="231"/>
      <c r="DP45" s="231"/>
      <c r="DQ45" s="231"/>
      <c r="DR45" s="478"/>
      <c r="DS45" s="482"/>
      <c r="DT45" s="231"/>
      <c r="DU45" s="231"/>
      <c r="DV45" s="231"/>
      <c r="DW45" s="231"/>
      <c r="DX45" s="231"/>
      <c r="DY45" s="478"/>
      <c r="DZ45" s="482"/>
      <c r="EA45" s="146"/>
      <c r="EB45" s="146"/>
      <c r="EC45" s="134">
        <f t="shared" si="2"/>
        <v>0</v>
      </c>
      <c r="ED45" s="134">
        <f t="shared" si="1"/>
        <v>0</v>
      </c>
      <c r="EF45" s="657"/>
      <c r="EG45" s="658"/>
      <c r="EH45" s="658"/>
      <c r="EI45" s="658"/>
      <c r="EJ45" s="658"/>
      <c r="EK45" s="658"/>
      <c r="EL45" s="658"/>
      <c r="EM45" s="658"/>
      <c r="EN45" s="658"/>
      <c r="EO45" s="658"/>
      <c r="EP45" s="658"/>
      <c r="EQ45" s="658"/>
      <c r="ER45" s="659"/>
      <c r="ES45" s="21"/>
    </row>
    <row r="46" spans="2:149" ht="19.95" customHeight="1" x14ac:dyDescent="0.3">
      <c r="B46" s="39"/>
      <c r="C46" s="229"/>
      <c r="D46" s="230"/>
      <c r="E46" s="230"/>
      <c r="F46" s="229"/>
      <c r="G46" s="231"/>
      <c r="H46" s="231"/>
      <c r="I46" s="231"/>
      <c r="J46" s="231"/>
      <c r="K46" s="231"/>
      <c r="L46" s="231"/>
      <c r="M46" s="232"/>
      <c r="N46" s="232"/>
      <c r="O46" s="233"/>
      <c r="P46" s="234"/>
      <c r="Q46" s="235"/>
      <c r="R46" s="236"/>
      <c r="S46" s="236"/>
      <c r="T46" s="236"/>
      <c r="U46" s="235"/>
      <c r="V46" s="233"/>
      <c r="W46" s="233"/>
      <c r="X46" s="233"/>
      <c r="Y46" s="233"/>
      <c r="Z46" s="233"/>
      <c r="AA46" s="233"/>
      <c r="AB46" s="237"/>
      <c r="AC46" s="237"/>
      <c r="AD46" s="231"/>
      <c r="AE46" s="231"/>
      <c r="AF46" s="231"/>
      <c r="AG46" s="231"/>
      <c r="AH46" s="231"/>
      <c r="AI46" s="231"/>
      <c r="AJ46" s="231"/>
      <c r="AK46" s="231"/>
      <c r="AL46" s="478"/>
      <c r="AM46" s="482"/>
      <c r="AN46" s="231"/>
      <c r="AO46" s="231"/>
      <c r="AP46" s="231"/>
      <c r="AQ46" s="231"/>
      <c r="AR46" s="231"/>
      <c r="AS46" s="478"/>
      <c r="AT46" s="482"/>
      <c r="AU46" s="231"/>
      <c r="AV46" s="231"/>
      <c r="AW46" s="231"/>
      <c r="AX46" s="231"/>
      <c r="AY46" s="231"/>
      <c r="AZ46" s="478"/>
      <c r="BA46" s="482"/>
      <c r="BB46" s="231"/>
      <c r="BC46" s="231"/>
      <c r="BD46" s="231"/>
      <c r="BE46" s="231"/>
      <c r="BF46" s="231"/>
      <c r="BG46" s="478"/>
      <c r="BH46" s="482"/>
      <c r="BI46" s="231"/>
      <c r="BJ46" s="231"/>
      <c r="BK46" s="231"/>
      <c r="BL46" s="231"/>
      <c r="BM46" s="231"/>
      <c r="BN46" s="478"/>
      <c r="BO46" s="482"/>
      <c r="BP46" s="231"/>
      <c r="BQ46" s="231"/>
      <c r="BR46" s="231"/>
      <c r="BS46" s="231"/>
      <c r="BT46" s="231"/>
      <c r="BU46" s="478"/>
      <c r="BV46" s="482"/>
      <c r="BW46" s="231"/>
      <c r="BX46" s="231"/>
      <c r="BY46" s="231"/>
      <c r="BZ46" s="231"/>
      <c r="CA46" s="231"/>
      <c r="CB46" s="478"/>
      <c r="CC46" s="482"/>
      <c r="CD46" s="231"/>
      <c r="CE46" s="231"/>
      <c r="CF46" s="231"/>
      <c r="CG46" s="231"/>
      <c r="CH46" s="231"/>
      <c r="CI46" s="478"/>
      <c r="CJ46" s="482"/>
      <c r="CK46" s="231"/>
      <c r="CL46" s="231"/>
      <c r="CM46" s="231"/>
      <c r="CN46" s="231"/>
      <c r="CO46" s="231"/>
      <c r="CP46" s="478"/>
      <c r="CQ46" s="482"/>
      <c r="CR46" s="231"/>
      <c r="CS46" s="231"/>
      <c r="CT46" s="231"/>
      <c r="CU46" s="231"/>
      <c r="CV46" s="231"/>
      <c r="CW46" s="478"/>
      <c r="CX46" s="482"/>
      <c r="CY46" s="231"/>
      <c r="CZ46" s="231"/>
      <c r="DA46" s="231"/>
      <c r="DB46" s="231"/>
      <c r="DC46" s="231"/>
      <c r="DD46" s="478"/>
      <c r="DE46" s="482"/>
      <c r="DF46" s="231"/>
      <c r="DG46" s="231"/>
      <c r="DH46" s="231"/>
      <c r="DI46" s="231"/>
      <c r="DJ46" s="231"/>
      <c r="DK46" s="478"/>
      <c r="DL46" s="482"/>
      <c r="DM46" s="231"/>
      <c r="DN46" s="231"/>
      <c r="DO46" s="231"/>
      <c r="DP46" s="231"/>
      <c r="DQ46" s="231"/>
      <c r="DR46" s="478"/>
      <c r="DS46" s="482"/>
      <c r="DT46" s="231"/>
      <c r="DU46" s="231"/>
      <c r="DV46" s="231"/>
      <c r="DW46" s="231"/>
      <c r="DX46" s="231"/>
      <c r="DY46" s="478"/>
      <c r="DZ46" s="482"/>
      <c r="EA46" s="146"/>
      <c r="EB46" s="146"/>
      <c r="EC46" s="134">
        <f t="shared" si="2"/>
        <v>0</v>
      </c>
      <c r="ED46" s="134">
        <f t="shared" si="1"/>
        <v>0</v>
      </c>
      <c r="EF46" s="657"/>
      <c r="EG46" s="658"/>
      <c r="EH46" s="658"/>
      <c r="EI46" s="658"/>
      <c r="EJ46" s="658"/>
      <c r="EK46" s="658"/>
      <c r="EL46" s="658"/>
      <c r="EM46" s="658"/>
      <c r="EN46" s="658"/>
      <c r="EO46" s="658"/>
      <c r="EP46" s="658"/>
      <c r="EQ46" s="658"/>
      <c r="ER46" s="659"/>
      <c r="ES46" s="21"/>
    </row>
    <row r="47" spans="2:149" ht="19.95" customHeight="1" x14ac:dyDescent="0.3">
      <c r="B47" s="39"/>
      <c r="C47" s="229"/>
      <c r="D47" s="229"/>
      <c r="E47" s="229"/>
      <c r="F47" s="229"/>
      <c r="G47" s="231"/>
      <c r="H47" s="231"/>
      <c r="I47" s="231"/>
      <c r="J47" s="231"/>
      <c r="K47" s="231"/>
      <c r="L47" s="231"/>
      <c r="M47" s="232"/>
      <c r="N47" s="232"/>
      <c r="O47" s="233"/>
      <c r="P47" s="234"/>
      <c r="Q47" s="238"/>
      <c r="R47" s="236"/>
      <c r="S47" s="236"/>
      <c r="T47" s="236"/>
      <c r="U47" s="235"/>
      <c r="V47" s="233"/>
      <c r="W47" s="233"/>
      <c r="X47" s="233"/>
      <c r="Y47" s="233"/>
      <c r="Z47" s="233"/>
      <c r="AA47" s="233"/>
      <c r="AB47" s="237"/>
      <c r="AC47" s="237"/>
      <c r="AD47" s="231"/>
      <c r="AE47" s="231"/>
      <c r="AF47" s="231"/>
      <c r="AG47" s="231"/>
      <c r="AH47" s="231"/>
      <c r="AI47" s="231"/>
      <c r="AJ47" s="231"/>
      <c r="AK47" s="231"/>
      <c r="AL47" s="478"/>
      <c r="AM47" s="482"/>
      <c r="AN47" s="231"/>
      <c r="AO47" s="231"/>
      <c r="AP47" s="231"/>
      <c r="AQ47" s="231"/>
      <c r="AR47" s="231"/>
      <c r="AS47" s="478"/>
      <c r="AT47" s="482"/>
      <c r="AU47" s="231"/>
      <c r="AV47" s="231"/>
      <c r="AW47" s="231"/>
      <c r="AX47" s="231"/>
      <c r="AY47" s="231"/>
      <c r="AZ47" s="478"/>
      <c r="BA47" s="482"/>
      <c r="BB47" s="231"/>
      <c r="BC47" s="231"/>
      <c r="BD47" s="231"/>
      <c r="BE47" s="231"/>
      <c r="BF47" s="231"/>
      <c r="BG47" s="478"/>
      <c r="BH47" s="482"/>
      <c r="BI47" s="231"/>
      <c r="BJ47" s="231"/>
      <c r="BK47" s="231"/>
      <c r="BL47" s="231"/>
      <c r="BM47" s="231"/>
      <c r="BN47" s="478"/>
      <c r="BO47" s="482"/>
      <c r="BP47" s="231"/>
      <c r="BQ47" s="231"/>
      <c r="BR47" s="231"/>
      <c r="BS47" s="231"/>
      <c r="BT47" s="231"/>
      <c r="BU47" s="478"/>
      <c r="BV47" s="482"/>
      <c r="BW47" s="231"/>
      <c r="BX47" s="231"/>
      <c r="BY47" s="231"/>
      <c r="BZ47" s="231"/>
      <c r="CA47" s="231"/>
      <c r="CB47" s="478"/>
      <c r="CC47" s="482"/>
      <c r="CD47" s="231"/>
      <c r="CE47" s="231"/>
      <c r="CF47" s="231"/>
      <c r="CG47" s="231"/>
      <c r="CH47" s="231"/>
      <c r="CI47" s="478"/>
      <c r="CJ47" s="482"/>
      <c r="CK47" s="231"/>
      <c r="CL47" s="231"/>
      <c r="CM47" s="231"/>
      <c r="CN47" s="231"/>
      <c r="CO47" s="231"/>
      <c r="CP47" s="478"/>
      <c r="CQ47" s="482"/>
      <c r="CR47" s="231"/>
      <c r="CS47" s="231"/>
      <c r="CT47" s="231"/>
      <c r="CU47" s="231"/>
      <c r="CV47" s="231"/>
      <c r="CW47" s="478"/>
      <c r="CX47" s="482"/>
      <c r="CY47" s="231"/>
      <c r="CZ47" s="231"/>
      <c r="DA47" s="231"/>
      <c r="DB47" s="231"/>
      <c r="DC47" s="231"/>
      <c r="DD47" s="478"/>
      <c r="DE47" s="482"/>
      <c r="DF47" s="231"/>
      <c r="DG47" s="231"/>
      <c r="DH47" s="231"/>
      <c r="DI47" s="231"/>
      <c r="DJ47" s="231"/>
      <c r="DK47" s="478"/>
      <c r="DL47" s="482"/>
      <c r="DM47" s="231"/>
      <c r="DN47" s="231"/>
      <c r="DO47" s="231"/>
      <c r="DP47" s="231"/>
      <c r="DQ47" s="231"/>
      <c r="DR47" s="478"/>
      <c r="DS47" s="482"/>
      <c r="DT47" s="231"/>
      <c r="DU47" s="231"/>
      <c r="DV47" s="231"/>
      <c r="DW47" s="231"/>
      <c r="DX47" s="231"/>
      <c r="DY47" s="478"/>
      <c r="DZ47" s="482"/>
      <c r="EA47" s="146"/>
      <c r="EB47" s="146"/>
      <c r="EC47" s="134">
        <f t="shared" si="2"/>
        <v>0</v>
      </c>
      <c r="ED47" s="134">
        <f t="shared" si="1"/>
        <v>0</v>
      </c>
      <c r="EF47" s="657"/>
      <c r="EG47" s="658"/>
      <c r="EH47" s="658"/>
      <c r="EI47" s="658"/>
      <c r="EJ47" s="658"/>
      <c r="EK47" s="658"/>
      <c r="EL47" s="658"/>
      <c r="EM47" s="658"/>
      <c r="EN47" s="658"/>
      <c r="EO47" s="658"/>
      <c r="EP47" s="658"/>
      <c r="EQ47" s="658"/>
      <c r="ER47" s="659"/>
      <c r="ES47" s="21"/>
    </row>
    <row r="48" spans="2:149" ht="19.95" customHeight="1" x14ac:dyDescent="0.3">
      <c r="B48" s="39"/>
      <c r="C48" s="229"/>
      <c r="D48" s="230"/>
      <c r="E48" s="230"/>
      <c r="F48" s="229"/>
      <c r="G48" s="231"/>
      <c r="H48" s="231"/>
      <c r="I48" s="231"/>
      <c r="J48" s="231"/>
      <c r="K48" s="231"/>
      <c r="L48" s="231"/>
      <c r="M48" s="232"/>
      <c r="N48" s="232"/>
      <c r="O48" s="233"/>
      <c r="P48" s="234"/>
      <c r="Q48" s="235"/>
      <c r="R48" s="236"/>
      <c r="S48" s="236"/>
      <c r="T48" s="236"/>
      <c r="U48" s="235"/>
      <c r="V48" s="233"/>
      <c r="W48" s="233"/>
      <c r="X48" s="233"/>
      <c r="Y48" s="233"/>
      <c r="Z48" s="233"/>
      <c r="AA48" s="233"/>
      <c r="AB48" s="237"/>
      <c r="AC48" s="237"/>
      <c r="AD48" s="231"/>
      <c r="AE48" s="231"/>
      <c r="AF48" s="231"/>
      <c r="AG48" s="231"/>
      <c r="AH48" s="231"/>
      <c r="AI48" s="231"/>
      <c r="AJ48" s="231"/>
      <c r="AK48" s="231"/>
      <c r="AL48" s="478"/>
      <c r="AM48" s="482"/>
      <c r="AN48" s="231"/>
      <c r="AO48" s="231"/>
      <c r="AP48" s="231"/>
      <c r="AQ48" s="231"/>
      <c r="AR48" s="231"/>
      <c r="AS48" s="478"/>
      <c r="AT48" s="482"/>
      <c r="AU48" s="231"/>
      <c r="AV48" s="231"/>
      <c r="AW48" s="231"/>
      <c r="AX48" s="231"/>
      <c r="AY48" s="231"/>
      <c r="AZ48" s="478"/>
      <c r="BA48" s="482"/>
      <c r="BB48" s="231"/>
      <c r="BC48" s="231"/>
      <c r="BD48" s="231"/>
      <c r="BE48" s="231"/>
      <c r="BF48" s="231"/>
      <c r="BG48" s="478"/>
      <c r="BH48" s="482"/>
      <c r="BI48" s="231"/>
      <c r="BJ48" s="231"/>
      <c r="BK48" s="231"/>
      <c r="BL48" s="231"/>
      <c r="BM48" s="231"/>
      <c r="BN48" s="478"/>
      <c r="BO48" s="482"/>
      <c r="BP48" s="231"/>
      <c r="BQ48" s="231"/>
      <c r="BR48" s="231"/>
      <c r="BS48" s="231"/>
      <c r="BT48" s="231"/>
      <c r="BU48" s="478"/>
      <c r="BV48" s="482"/>
      <c r="BW48" s="231"/>
      <c r="BX48" s="231"/>
      <c r="BY48" s="231"/>
      <c r="BZ48" s="231"/>
      <c r="CA48" s="231"/>
      <c r="CB48" s="478"/>
      <c r="CC48" s="482"/>
      <c r="CD48" s="231"/>
      <c r="CE48" s="231"/>
      <c r="CF48" s="231"/>
      <c r="CG48" s="231"/>
      <c r="CH48" s="231"/>
      <c r="CI48" s="478"/>
      <c r="CJ48" s="482"/>
      <c r="CK48" s="231"/>
      <c r="CL48" s="231"/>
      <c r="CM48" s="231"/>
      <c r="CN48" s="231"/>
      <c r="CO48" s="231"/>
      <c r="CP48" s="478"/>
      <c r="CQ48" s="482"/>
      <c r="CR48" s="231"/>
      <c r="CS48" s="231"/>
      <c r="CT48" s="231"/>
      <c r="CU48" s="231"/>
      <c r="CV48" s="231"/>
      <c r="CW48" s="478"/>
      <c r="CX48" s="482"/>
      <c r="CY48" s="231"/>
      <c r="CZ48" s="231"/>
      <c r="DA48" s="231"/>
      <c r="DB48" s="231"/>
      <c r="DC48" s="231"/>
      <c r="DD48" s="478"/>
      <c r="DE48" s="482"/>
      <c r="DF48" s="231"/>
      <c r="DG48" s="231"/>
      <c r="DH48" s="231"/>
      <c r="DI48" s="231"/>
      <c r="DJ48" s="231"/>
      <c r="DK48" s="478"/>
      <c r="DL48" s="482"/>
      <c r="DM48" s="231"/>
      <c r="DN48" s="231"/>
      <c r="DO48" s="231"/>
      <c r="DP48" s="231"/>
      <c r="DQ48" s="231"/>
      <c r="DR48" s="478"/>
      <c r="DS48" s="482"/>
      <c r="DT48" s="231"/>
      <c r="DU48" s="231"/>
      <c r="DV48" s="231"/>
      <c r="DW48" s="231"/>
      <c r="DX48" s="231"/>
      <c r="DY48" s="478"/>
      <c r="DZ48" s="482"/>
      <c r="EA48" s="146"/>
      <c r="EB48" s="146"/>
      <c r="EC48" s="134">
        <f t="shared" si="2"/>
        <v>0</v>
      </c>
      <c r="ED48" s="134">
        <f t="shared" si="1"/>
        <v>0</v>
      </c>
      <c r="EF48" s="657"/>
      <c r="EG48" s="658"/>
      <c r="EH48" s="658"/>
      <c r="EI48" s="658"/>
      <c r="EJ48" s="658"/>
      <c r="EK48" s="658"/>
      <c r="EL48" s="658"/>
      <c r="EM48" s="658"/>
      <c r="EN48" s="658"/>
      <c r="EO48" s="658"/>
      <c r="EP48" s="658"/>
      <c r="EQ48" s="658"/>
      <c r="ER48" s="659"/>
      <c r="ES48" s="21"/>
    </row>
    <row r="49" spans="2:149" ht="19.95" customHeight="1" x14ac:dyDescent="0.3">
      <c r="B49" s="39"/>
      <c r="C49" s="229"/>
      <c r="D49" s="229"/>
      <c r="E49" s="229"/>
      <c r="F49" s="229"/>
      <c r="G49" s="231"/>
      <c r="H49" s="231"/>
      <c r="I49" s="231"/>
      <c r="J49" s="231"/>
      <c r="K49" s="231"/>
      <c r="L49" s="231"/>
      <c r="M49" s="232"/>
      <c r="N49" s="232"/>
      <c r="O49" s="233"/>
      <c r="P49" s="234"/>
      <c r="Q49" s="238"/>
      <c r="R49" s="236"/>
      <c r="S49" s="236"/>
      <c r="T49" s="236"/>
      <c r="U49" s="235"/>
      <c r="V49" s="233"/>
      <c r="W49" s="233"/>
      <c r="X49" s="233"/>
      <c r="Y49" s="233"/>
      <c r="Z49" s="233"/>
      <c r="AA49" s="233"/>
      <c r="AB49" s="237"/>
      <c r="AC49" s="237"/>
      <c r="AD49" s="231"/>
      <c r="AE49" s="231"/>
      <c r="AF49" s="231"/>
      <c r="AG49" s="231"/>
      <c r="AH49" s="231"/>
      <c r="AI49" s="231"/>
      <c r="AJ49" s="231"/>
      <c r="AK49" s="231"/>
      <c r="AL49" s="478"/>
      <c r="AM49" s="482"/>
      <c r="AN49" s="231"/>
      <c r="AO49" s="231"/>
      <c r="AP49" s="231"/>
      <c r="AQ49" s="231"/>
      <c r="AR49" s="231"/>
      <c r="AS49" s="478"/>
      <c r="AT49" s="482"/>
      <c r="AU49" s="231"/>
      <c r="AV49" s="231"/>
      <c r="AW49" s="231"/>
      <c r="AX49" s="231"/>
      <c r="AY49" s="231"/>
      <c r="AZ49" s="478"/>
      <c r="BA49" s="482"/>
      <c r="BB49" s="231"/>
      <c r="BC49" s="231"/>
      <c r="BD49" s="231"/>
      <c r="BE49" s="231"/>
      <c r="BF49" s="231"/>
      <c r="BG49" s="478"/>
      <c r="BH49" s="482"/>
      <c r="BI49" s="231"/>
      <c r="BJ49" s="231"/>
      <c r="BK49" s="231"/>
      <c r="BL49" s="231"/>
      <c r="BM49" s="231"/>
      <c r="BN49" s="478"/>
      <c r="BO49" s="482"/>
      <c r="BP49" s="231"/>
      <c r="BQ49" s="231"/>
      <c r="BR49" s="231"/>
      <c r="BS49" s="231"/>
      <c r="BT49" s="231"/>
      <c r="BU49" s="478"/>
      <c r="BV49" s="482"/>
      <c r="BW49" s="231"/>
      <c r="BX49" s="231"/>
      <c r="BY49" s="231"/>
      <c r="BZ49" s="231"/>
      <c r="CA49" s="231"/>
      <c r="CB49" s="478"/>
      <c r="CC49" s="482"/>
      <c r="CD49" s="231"/>
      <c r="CE49" s="231"/>
      <c r="CF49" s="231"/>
      <c r="CG49" s="231"/>
      <c r="CH49" s="231"/>
      <c r="CI49" s="478"/>
      <c r="CJ49" s="482"/>
      <c r="CK49" s="231"/>
      <c r="CL49" s="231"/>
      <c r="CM49" s="231"/>
      <c r="CN49" s="231"/>
      <c r="CO49" s="231"/>
      <c r="CP49" s="478"/>
      <c r="CQ49" s="482"/>
      <c r="CR49" s="231"/>
      <c r="CS49" s="231"/>
      <c r="CT49" s="231"/>
      <c r="CU49" s="231"/>
      <c r="CV49" s="231"/>
      <c r="CW49" s="478"/>
      <c r="CX49" s="482"/>
      <c r="CY49" s="231"/>
      <c r="CZ49" s="231"/>
      <c r="DA49" s="231"/>
      <c r="DB49" s="231"/>
      <c r="DC49" s="231"/>
      <c r="DD49" s="478"/>
      <c r="DE49" s="482"/>
      <c r="DF49" s="231"/>
      <c r="DG49" s="231"/>
      <c r="DH49" s="231"/>
      <c r="DI49" s="231"/>
      <c r="DJ49" s="231"/>
      <c r="DK49" s="478"/>
      <c r="DL49" s="482"/>
      <c r="DM49" s="231"/>
      <c r="DN49" s="231"/>
      <c r="DO49" s="231"/>
      <c r="DP49" s="231"/>
      <c r="DQ49" s="231"/>
      <c r="DR49" s="478"/>
      <c r="DS49" s="482"/>
      <c r="DT49" s="231"/>
      <c r="DU49" s="231"/>
      <c r="DV49" s="231"/>
      <c r="DW49" s="231"/>
      <c r="DX49" s="231"/>
      <c r="DY49" s="478"/>
      <c r="DZ49" s="482"/>
      <c r="EA49" s="146"/>
      <c r="EB49" s="146"/>
      <c r="EC49" s="134">
        <f t="shared" si="2"/>
        <v>0</v>
      </c>
      <c r="ED49" s="134">
        <f t="shared" si="1"/>
        <v>0</v>
      </c>
      <c r="EF49" s="657"/>
      <c r="EG49" s="658"/>
      <c r="EH49" s="658"/>
      <c r="EI49" s="658"/>
      <c r="EJ49" s="658"/>
      <c r="EK49" s="658"/>
      <c r="EL49" s="658"/>
      <c r="EM49" s="658"/>
      <c r="EN49" s="658"/>
      <c r="EO49" s="658"/>
      <c r="EP49" s="658"/>
      <c r="EQ49" s="658"/>
      <c r="ER49" s="659"/>
      <c r="ES49" s="21"/>
    </row>
    <row r="50" spans="2:149" ht="18" customHeight="1" x14ac:dyDescent="0.3">
      <c r="B50" s="39"/>
      <c r="C50" s="229"/>
      <c r="D50" s="230"/>
      <c r="E50" s="230"/>
      <c r="F50" s="229"/>
      <c r="G50" s="231"/>
      <c r="H50" s="231"/>
      <c r="I50" s="231"/>
      <c r="J50" s="231"/>
      <c r="K50" s="231"/>
      <c r="L50" s="231"/>
      <c r="M50" s="232"/>
      <c r="N50" s="232"/>
      <c r="O50" s="233"/>
      <c r="P50" s="234"/>
      <c r="Q50" s="235"/>
      <c r="R50" s="236"/>
      <c r="S50" s="236"/>
      <c r="T50" s="236"/>
      <c r="U50" s="235"/>
      <c r="V50" s="233"/>
      <c r="W50" s="233"/>
      <c r="X50" s="233"/>
      <c r="Y50" s="233"/>
      <c r="Z50" s="233"/>
      <c r="AA50" s="233"/>
      <c r="AB50" s="237"/>
      <c r="AC50" s="237"/>
      <c r="AD50" s="231"/>
      <c r="AE50" s="231"/>
      <c r="AF50" s="231"/>
      <c r="AG50" s="231"/>
      <c r="AH50" s="231"/>
      <c r="AI50" s="231"/>
      <c r="AJ50" s="231"/>
      <c r="AK50" s="231"/>
      <c r="AL50" s="478"/>
      <c r="AM50" s="482"/>
      <c r="AN50" s="231"/>
      <c r="AO50" s="231"/>
      <c r="AP50" s="231"/>
      <c r="AQ50" s="231"/>
      <c r="AR50" s="231"/>
      <c r="AS50" s="478"/>
      <c r="AT50" s="482"/>
      <c r="AU50" s="231"/>
      <c r="AV50" s="231"/>
      <c r="AW50" s="231"/>
      <c r="AX50" s="231"/>
      <c r="AY50" s="231"/>
      <c r="AZ50" s="478"/>
      <c r="BA50" s="482"/>
      <c r="BB50" s="231"/>
      <c r="BC50" s="231"/>
      <c r="BD50" s="231"/>
      <c r="BE50" s="231"/>
      <c r="BF50" s="231"/>
      <c r="BG50" s="478"/>
      <c r="BH50" s="482"/>
      <c r="BI50" s="231"/>
      <c r="BJ50" s="231"/>
      <c r="BK50" s="231"/>
      <c r="BL50" s="231"/>
      <c r="BM50" s="231"/>
      <c r="BN50" s="478"/>
      <c r="BO50" s="482"/>
      <c r="BP50" s="231"/>
      <c r="BQ50" s="231"/>
      <c r="BR50" s="231"/>
      <c r="BS50" s="231"/>
      <c r="BT50" s="231"/>
      <c r="BU50" s="478"/>
      <c r="BV50" s="482"/>
      <c r="BW50" s="231"/>
      <c r="BX50" s="231"/>
      <c r="BY50" s="231"/>
      <c r="BZ50" s="231"/>
      <c r="CA50" s="231"/>
      <c r="CB50" s="478"/>
      <c r="CC50" s="482"/>
      <c r="CD50" s="231"/>
      <c r="CE50" s="231"/>
      <c r="CF50" s="231"/>
      <c r="CG50" s="231"/>
      <c r="CH50" s="231"/>
      <c r="CI50" s="478"/>
      <c r="CJ50" s="482"/>
      <c r="CK50" s="231"/>
      <c r="CL50" s="231"/>
      <c r="CM50" s="231"/>
      <c r="CN50" s="231"/>
      <c r="CO50" s="231"/>
      <c r="CP50" s="478"/>
      <c r="CQ50" s="482"/>
      <c r="CR50" s="231"/>
      <c r="CS50" s="231"/>
      <c r="CT50" s="231"/>
      <c r="CU50" s="231"/>
      <c r="CV50" s="231"/>
      <c r="CW50" s="478"/>
      <c r="CX50" s="482"/>
      <c r="CY50" s="231"/>
      <c r="CZ50" s="231"/>
      <c r="DA50" s="231"/>
      <c r="DB50" s="231"/>
      <c r="DC50" s="231"/>
      <c r="DD50" s="478"/>
      <c r="DE50" s="482"/>
      <c r="DF50" s="231"/>
      <c r="DG50" s="231"/>
      <c r="DH50" s="231"/>
      <c r="DI50" s="231"/>
      <c r="DJ50" s="231"/>
      <c r="DK50" s="478"/>
      <c r="DL50" s="482"/>
      <c r="DM50" s="231"/>
      <c r="DN50" s="231"/>
      <c r="DO50" s="231"/>
      <c r="DP50" s="231"/>
      <c r="DQ50" s="231"/>
      <c r="DR50" s="478"/>
      <c r="DS50" s="482"/>
      <c r="DT50" s="231"/>
      <c r="DU50" s="231"/>
      <c r="DV50" s="231"/>
      <c r="DW50" s="231"/>
      <c r="DX50" s="231"/>
      <c r="DY50" s="478"/>
      <c r="DZ50" s="482"/>
      <c r="EA50" s="146"/>
      <c r="EB50" s="146"/>
      <c r="EC50" s="134">
        <f t="shared" si="2"/>
        <v>0</v>
      </c>
      <c r="ED50" s="134">
        <f t="shared" si="1"/>
        <v>0</v>
      </c>
      <c r="EF50" s="657"/>
      <c r="EG50" s="658"/>
      <c r="EH50" s="658"/>
      <c r="EI50" s="658"/>
      <c r="EJ50" s="658"/>
      <c r="EK50" s="658"/>
      <c r="EL50" s="658"/>
      <c r="EM50" s="658"/>
      <c r="EN50" s="658"/>
      <c r="EO50" s="658"/>
      <c r="EP50" s="658"/>
      <c r="EQ50" s="658"/>
      <c r="ER50" s="659"/>
      <c r="ES50" s="21"/>
    </row>
    <row r="51" spans="2:149" ht="18" customHeight="1" x14ac:dyDescent="0.3">
      <c r="B51" s="39"/>
      <c r="C51" s="229"/>
      <c r="D51" s="229"/>
      <c r="E51" s="229"/>
      <c r="F51" s="229"/>
      <c r="G51" s="231"/>
      <c r="H51" s="231"/>
      <c r="I51" s="231"/>
      <c r="J51" s="231"/>
      <c r="K51" s="231"/>
      <c r="L51" s="231"/>
      <c r="M51" s="232"/>
      <c r="N51" s="232"/>
      <c r="O51" s="233"/>
      <c r="P51" s="234"/>
      <c r="Q51" s="238"/>
      <c r="R51" s="236"/>
      <c r="S51" s="236"/>
      <c r="T51" s="236"/>
      <c r="U51" s="235"/>
      <c r="V51" s="233"/>
      <c r="W51" s="233"/>
      <c r="X51" s="233"/>
      <c r="Y51" s="233"/>
      <c r="Z51" s="233"/>
      <c r="AA51" s="233"/>
      <c r="AB51" s="237"/>
      <c r="AC51" s="237"/>
      <c r="AD51" s="231"/>
      <c r="AE51" s="231"/>
      <c r="AF51" s="231"/>
      <c r="AG51" s="231"/>
      <c r="AH51" s="231"/>
      <c r="AI51" s="231"/>
      <c r="AJ51" s="231"/>
      <c r="AK51" s="231"/>
      <c r="AL51" s="478"/>
      <c r="AM51" s="482"/>
      <c r="AN51" s="231"/>
      <c r="AO51" s="231"/>
      <c r="AP51" s="231"/>
      <c r="AQ51" s="231"/>
      <c r="AR51" s="231"/>
      <c r="AS51" s="478"/>
      <c r="AT51" s="482"/>
      <c r="AU51" s="231"/>
      <c r="AV51" s="231"/>
      <c r="AW51" s="231"/>
      <c r="AX51" s="231"/>
      <c r="AY51" s="231"/>
      <c r="AZ51" s="478"/>
      <c r="BA51" s="482"/>
      <c r="BB51" s="231"/>
      <c r="BC51" s="231"/>
      <c r="BD51" s="231"/>
      <c r="BE51" s="231"/>
      <c r="BF51" s="231"/>
      <c r="BG51" s="478"/>
      <c r="BH51" s="482"/>
      <c r="BI51" s="231"/>
      <c r="BJ51" s="231"/>
      <c r="BK51" s="231"/>
      <c r="BL51" s="231"/>
      <c r="BM51" s="231"/>
      <c r="BN51" s="478"/>
      <c r="BO51" s="482"/>
      <c r="BP51" s="231"/>
      <c r="BQ51" s="231"/>
      <c r="BR51" s="231"/>
      <c r="BS51" s="231"/>
      <c r="BT51" s="231"/>
      <c r="BU51" s="478"/>
      <c r="BV51" s="482"/>
      <c r="BW51" s="231"/>
      <c r="BX51" s="231"/>
      <c r="BY51" s="231"/>
      <c r="BZ51" s="231"/>
      <c r="CA51" s="231"/>
      <c r="CB51" s="478"/>
      <c r="CC51" s="482"/>
      <c r="CD51" s="231"/>
      <c r="CE51" s="231"/>
      <c r="CF51" s="231"/>
      <c r="CG51" s="231"/>
      <c r="CH51" s="231"/>
      <c r="CI51" s="478"/>
      <c r="CJ51" s="482"/>
      <c r="CK51" s="231"/>
      <c r="CL51" s="231"/>
      <c r="CM51" s="231"/>
      <c r="CN51" s="231"/>
      <c r="CO51" s="231"/>
      <c r="CP51" s="478"/>
      <c r="CQ51" s="482"/>
      <c r="CR51" s="231"/>
      <c r="CS51" s="231"/>
      <c r="CT51" s="231"/>
      <c r="CU51" s="231"/>
      <c r="CV51" s="231"/>
      <c r="CW51" s="478"/>
      <c r="CX51" s="482"/>
      <c r="CY51" s="231"/>
      <c r="CZ51" s="231"/>
      <c r="DA51" s="231"/>
      <c r="DB51" s="231"/>
      <c r="DC51" s="231"/>
      <c r="DD51" s="478"/>
      <c r="DE51" s="482"/>
      <c r="DF51" s="231"/>
      <c r="DG51" s="231"/>
      <c r="DH51" s="231"/>
      <c r="DI51" s="231"/>
      <c r="DJ51" s="231"/>
      <c r="DK51" s="478"/>
      <c r="DL51" s="482"/>
      <c r="DM51" s="231"/>
      <c r="DN51" s="231"/>
      <c r="DO51" s="231"/>
      <c r="DP51" s="231"/>
      <c r="DQ51" s="231"/>
      <c r="DR51" s="478"/>
      <c r="DS51" s="482"/>
      <c r="DT51" s="231"/>
      <c r="DU51" s="231"/>
      <c r="DV51" s="231"/>
      <c r="DW51" s="231"/>
      <c r="DX51" s="231"/>
      <c r="DY51" s="478"/>
      <c r="DZ51" s="482"/>
      <c r="EA51" s="146"/>
      <c r="EB51" s="146"/>
      <c r="EC51" s="134">
        <f t="shared" si="2"/>
        <v>0</v>
      </c>
      <c r="ED51" s="134">
        <f t="shared" si="1"/>
        <v>0</v>
      </c>
      <c r="EF51" s="657"/>
      <c r="EG51" s="658"/>
      <c r="EH51" s="658"/>
      <c r="EI51" s="658"/>
      <c r="EJ51" s="658"/>
      <c r="EK51" s="658"/>
      <c r="EL51" s="658"/>
      <c r="EM51" s="658"/>
      <c r="EN51" s="658"/>
      <c r="EO51" s="658"/>
      <c r="EP51" s="658"/>
      <c r="EQ51" s="658"/>
      <c r="ER51" s="659"/>
      <c r="ES51" s="21"/>
    </row>
    <row r="52" spans="2:149" ht="18" customHeight="1" x14ac:dyDescent="0.3">
      <c r="B52" s="39"/>
      <c r="C52" s="229"/>
      <c r="D52" s="230"/>
      <c r="E52" s="230"/>
      <c r="F52" s="229"/>
      <c r="G52" s="231"/>
      <c r="H52" s="231"/>
      <c r="I52" s="231"/>
      <c r="J52" s="231"/>
      <c r="K52" s="231"/>
      <c r="L52" s="231"/>
      <c r="M52" s="232"/>
      <c r="N52" s="232"/>
      <c r="O52" s="233"/>
      <c r="P52" s="234"/>
      <c r="Q52" s="235"/>
      <c r="R52" s="236"/>
      <c r="S52" s="236"/>
      <c r="T52" s="236"/>
      <c r="U52" s="235"/>
      <c r="V52" s="233"/>
      <c r="W52" s="233"/>
      <c r="X52" s="233"/>
      <c r="Y52" s="233"/>
      <c r="Z52" s="233"/>
      <c r="AA52" s="233"/>
      <c r="AB52" s="237"/>
      <c r="AC52" s="237"/>
      <c r="AD52" s="231"/>
      <c r="AE52" s="231"/>
      <c r="AF52" s="231"/>
      <c r="AG52" s="231"/>
      <c r="AH52" s="231"/>
      <c r="AI52" s="231"/>
      <c r="AJ52" s="231"/>
      <c r="AK52" s="231"/>
      <c r="AL52" s="478"/>
      <c r="AM52" s="482"/>
      <c r="AN52" s="231"/>
      <c r="AO52" s="231"/>
      <c r="AP52" s="231"/>
      <c r="AQ52" s="231"/>
      <c r="AR52" s="231"/>
      <c r="AS52" s="478"/>
      <c r="AT52" s="482"/>
      <c r="AU52" s="231"/>
      <c r="AV52" s="231"/>
      <c r="AW52" s="231"/>
      <c r="AX52" s="231"/>
      <c r="AY52" s="231"/>
      <c r="AZ52" s="478"/>
      <c r="BA52" s="482"/>
      <c r="BB52" s="231"/>
      <c r="BC52" s="231"/>
      <c r="BD52" s="231"/>
      <c r="BE52" s="231"/>
      <c r="BF52" s="231"/>
      <c r="BG52" s="478"/>
      <c r="BH52" s="482"/>
      <c r="BI52" s="231"/>
      <c r="BJ52" s="231"/>
      <c r="BK52" s="231"/>
      <c r="BL52" s="231"/>
      <c r="BM52" s="231"/>
      <c r="BN52" s="478"/>
      <c r="BO52" s="482"/>
      <c r="BP52" s="231"/>
      <c r="BQ52" s="231"/>
      <c r="BR52" s="231"/>
      <c r="BS52" s="231"/>
      <c r="BT52" s="231"/>
      <c r="BU52" s="478"/>
      <c r="BV52" s="482"/>
      <c r="BW52" s="231"/>
      <c r="BX52" s="231"/>
      <c r="BY52" s="231"/>
      <c r="BZ52" s="231"/>
      <c r="CA52" s="231"/>
      <c r="CB52" s="478"/>
      <c r="CC52" s="482"/>
      <c r="CD52" s="231"/>
      <c r="CE52" s="231"/>
      <c r="CF52" s="231"/>
      <c r="CG52" s="231"/>
      <c r="CH52" s="231"/>
      <c r="CI52" s="478"/>
      <c r="CJ52" s="482"/>
      <c r="CK52" s="231"/>
      <c r="CL52" s="231"/>
      <c r="CM52" s="231"/>
      <c r="CN52" s="231"/>
      <c r="CO52" s="231"/>
      <c r="CP52" s="478"/>
      <c r="CQ52" s="482"/>
      <c r="CR52" s="231"/>
      <c r="CS52" s="231"/>
      <c r="CT52" s="231"/>
      <c r="CU52" s="231"/>
      <c r="CV52" s="231"/>
      <c r="CW52" s="478"/>
      <c r="CX52" s="482"/>
      <c r="CY52" s="231"/>
      <c r="CZ52" s="231"/>
      <c r="DA52" s="231"/>
      <c r="DB52" s="231"/>
      <c r="DC52" s="231"/>
      <c r="DD52" s="478"/>
      <c r="DE52" s="482"/>
      <c r="DF52" s="231"/>
      <c r="DG52" s="231"/>
      <c r="DH52" s="231"/>
      <c r="DI52" s="231"/>
      <c r="DJ52" s="231"/>
      <c r="DK52" s="478"/>
      <c r="DL52" s="482"/>
      <c r="DM52" s="231"/>
      <c r="DN52" s="231"/>
      <c r="DO52" s="231"/>
      <c r="DP52" s="231"/>
      <c r="DQ52" s="231"/>
      <c r="DR52" s="478"/>
      <c r="DS52" s="482"/>
      <c r="DT52" s="231"/>
      <c r="DU52" s="231"/>
      <c r="DV52" s="231"/>
      <c r="DW52" s="231"/>
      <c r="DX52" s="231"/>
      <c r="DY52" s="478"/>
      <c r="DZ52" s="482"/>
      <c r="EA52" s="146"/>
      <c r="EB52" s="146"/>
      <c r="EC52" s="134">
        <f t="shared" si="2"/>
        <v>0</v>
      </c>
      <c r="ED52" s="134">
        <f t="shared" si="1"/>
        <v>0</v>
      </c>
      <c r="EF52" s="657"/>
      <c r="EG52" s="658"/>
      <c r="EH52" s="658"/>
      <c r="EI52" s="658"/>
      <c r="EJ52" s="658"/>
      <c r="EK52" s="658"/>
      <c r="EL52" s="658"/>
      <c r="EM52" s="658"/>
      <c r="EN52" s="658"/>
      <c r="EO52" s="658"/>
      <c r="EP52" s="658"/>
      <c r="EQ52" s="658"/>
      <c r="ER52" s="659"/>
      <c r="ES52" s="21"/>
    </row>
    <row r="53" spans="2:149" ht="18" customHeight="1" x14ac:dyDescent="0.3">
      <c r="B53" s="39"/>
      <c r="C53" s="229"/>
      <c r="D53" s="229"/>
      <c r="E53" s="229"/>
      <c r="F53" s="229"/>
      <c r="G53" s="231"/>
      <c r="H53" s="231"/>
      <c r="I53" s="231"/>
      <c r="J53" s="231"/>
      <c r="K53" s="231"/>
      <c r="L53" s="231"/>
      <c r="M53" s="232"/>
      <c r="N53" s="232"/>
      <c r="O53" s="233"/>
      <c r="P53" s="234"/>
      <c r="Q53" s="238"/>
      <c r="R53" s="236"/>
      <c r="S53" s="236"/>
      <c r="T53" s="236"/>
      <c r="U53" s="235"/>
      <c r="V53" s="233"/>
      <c r="W53" s="233"/>
      <c r="X53" s="233"/>
      <c r="Y53" s="233"/>
      <c r="Z53" s="233"/>
      <c r="AA53" s="233"/>
      <c r="AB53" s="237"/>
      <c r="AC53" s="237"/>
      <c r="AD53" s="231"/>
      <c r="AE53" s="231"/>
      <c r="AF53" s="231"/>
      <c r="AG53" s="231"/>
      <c r="AH53" s="231"/>
      <c r="AI53" s="231"/>
      <c r="AJ53" s="231"/>
      <c r="AK53" s="231"/>
      <c r="AL53" s="478"/>
      <c r="AM53" s="482"/>
      <c r="AN53" s="231"/>
      <c r="AO53" s="231"/>
      <c r="AP53" s="231"/>
      <c r="AQ53" s="231"/>
      <c r="AR53" s="231"/>
      <c r="AS53" s="478"/>
      <c r="AT53" s="482"/>
      <c r="AU53" s="231"/>
      <c r="AV53" s="231"/>
      <c r="AW53" s="231"/>
      <c r="AX53" s="231"/>
      <c r="AY53" s="231"/>
      <c r="AZ53" s="478"/>
      <c r="BA53" s="482"/>
      <c r="BB53" s="231"/>
      <c r="BC53" s="231"/>
      <c r="BD53" s="231"/>
      <c r="BE53" s="231"/>
      <c r="BF53" s="231"/>
      <c r="BG53" s="478"/>
      <c r="BH53" s="482"/>
      <c r="BI53" s="231"/>
      <c r="BJ53" s="231"/>
      <c r="BK53" s="231"/>
      <c r="BL53" s="231"/>
      <c r="BM53" s="231"/>
      <c r="BN53" s="478"/>
      <c r="BO53" s="482"/>
      <c r="BP53" s="231"/>
      <c r="BQ53" s="231"/>
      <c r="BR53" s="231"/>
      <c r="BS53" s="231"/>
      <c r="BT53" s="231"/>
      <c r="BU53" s="478"/>
      <c r="BV53" s="482"/>
      <c r="BW53" s="231"/>
      <c r="BX53" s="231"/>
      <c r="BY53" s="231"/>
      <c r="BZ53" s="231"/>
      <c r="CA53" s="231"/>
      <c r="CB53" s="478"/>
      <c r="CC53" s="482"/>
      <c r="CD53" s="231"/>
      <c r="CE53" s="231"/>
      <c r="CF53" s="231"/>
      <c r="CG53" s="231"/>
      <c r="CH53" s="231"/>
      <c r="CI53" s="478"/>
      <c r="CJ53" s="482"/>
      <c r="CK53" s="231"/>
      <c r="CL53" s="231"/>
      <c r="CM53" s="231"/>
      <c r="CN53" s="231"/>
      <c r="CO53" s="231"/>
      <c r="CP53" s="478"/>
      <c r="CQ53" s="482"/>
      <c r="CR53" s="231"/>
      <c r="CS53" s="231"/>
      <c r="CT53" s="231"/>
      <c r="CU53" s="231"/>
      <c r="CV53" s="231"/>
      <c r="CW53" s="478"/>
      <c r="CX53" s="482"/>
      <c r="CY53" s="231"/>
      <c r="CZ53" s="231"/>
      <c r="DA53" s="231"/>
      <c r="DB53" s="231"/>
      <c r="DC53" s="231"/>
      <c r="DD53" s="478"/>
      <c r="DE53" s="482"/>
      <c r="DF53" s="231"/>
      <c r="DG53" s="231"/>
      <c r="DH53" s="231"/>
      <c r="DI53" s="231"/>
      <c r="DJ53" s="231"/>
      <c r="DK53" s="478"/>
      <c r="DL53" s="482"/>
      <c r="DM53" s="231"/>
      <c r="DN53" s="231"/>
      <c r="DO53" s="231"/>
      <c r="DP53" s="231"/>
      <c r="DQ53" s="231"/>
      <c r="DR53" s="478"/>
      <c r="DS53" s="482"/>
      <c r="DT53" s="231"/>
      <c r="DU53" s="231"/>
      <c r="DV53" s="231"/>
      <c r="DW53" s="231"/>
      <c r="DX53" s="231"/>
      <c r="DY53" s="478"/>
      <c r="DZ53" s="482"/>
      <c r="EA53" s="146"/>
      <c r="EB53" s="146"/>
      <c r="EC53" s="134">
        <f t="shared" si="2"/>
        <v>0</v>
      </c>
      <c r="ED53" s="134">
        <f t="shared" si="1"/>
        <v>0</v>
      </c>
      <c r="EF53" s="657"/>
      <c r="EG53" s="658"/>
      <c r="EH53" s="658"/>
      <c r="EI53" s="658"/>
      <c r="EJ53" s="658"/>
      <c r="EK53" s="658"/>
      <c r="EL53" s="658"/>
      <c r="EM53" s="658"/>
      <c r="EN53" s="658"/>
      <c r="EO53" s="658"/>
      <c r="EP53" s="658"/>
      <c r="EQ53" s="658"/>
      <c r="ER53" s="659"/>
      <c r="ES53" s="21"/>
    </row>
    <row r="54" spans="2:149" ht="18" customHeight="1" x14ac:dyDescent="0.3">
      <c r="B54" s="39"/>
      <c r="C54" s="229"/>
      <c r="D54" s="230"/>
      <c r="E54" s="230"/>
      <c r="F54" s="229"/>
      <c r="G54" s="231"/>
      <c r="H54" s="231"/>
      <c r="I54" s="231"/>
      <c r="J54" s="231"/>
      <c r="K54" s="231"/>
      <c r="L54" s="231"/>
      <c r="M54" s="232"/>
      <c r="N54" s="232"/>
      <c r="O54" s="233"/>
      <c r="P54" s="234"/>
      <c r="Q54" s="235"/>
      <c r="R54" s="236"/>
      <c r="S54" s="236"/>
      <c r="T54" s="236"/>
      <c r="U54" s="235"/>
      <c r="V54" s="233"/>
      <c r="W54" s="233"/>
      <c r="X54" s="233"/>
      <c r="Y54" s="233"/>
      <c r="Z54" s="233"/>
      <c r="AA54" s="233"/>
      <c r="AB54" s="237"/>
      <c r="AC54" s="237"/>
      <c r="AD54" s="231"/>
      <c r="AE54" s="231"/>
      <c r="AF54" s="231"/>
      <c r="AG54" s="231"/>
      <c r="AH54" s="231"/>
      <c r="AI54" s="231"/>
      <c r="AJ54" s="231"/>
      <c r="AK54" s="231"/>
      <c r="AL54" s="478"/>
      <c r="AM54" s="482"/>
      <c r="AN54" s="231"/>
      <c r="AO54" s="231"/>
      <c r="AP54" s="231"/>
      <c r="AQ54" s="231"/>
      <c r="AR54" s="231"/>
      <c r="AS54" s="478"/>
      <c r="AT54" s="482"/>
      <c r="AU54" s="231"/>
      <c r="AV54" s="231"/>
      <c r="AW54" s="231"/>
      <c r="AX54" s="231"/>
      <c r="AY54" s="231"/>
      <c r="AZ54" s="478"/>
      <c r="BA54" s="482"/>
      <c r="BB54" s="231"/>
      <c r="BC54" s="231"/>
      <c r="BD54" s="231"/>
      <c r="BE54" s="231"/>
      <c r="BF54" s="231"/>
      <c r="BG54" s="478"/>
      <c r="BH54" s="482"/>
      <c r="BI54" s="231"/>
      <c r="BJ54" s="231"/>
      <c r="BK54" s="231"/>
      <c r="BL54" s="231"/>
      <c r="BM54" s="231"/>
      <c r="BN54" s="478"/>
      <c r="BO54" s="482"/>
      <c r="BP54" s="231"/>
      <c r="BQ54" s="231"/>
      <c r="BR54" s="231"/>
      <c r="BS54" s="231"/>
      <c r="BT54" s="231"/>
      <c r="BU54" s="478"/>
      <c r="BV54" s="482"/>
      <c r="BW54" s="231"/>
      <c r="BX54" s="231"/>
      <c r="BY54" s="231"/>
      <c r="BZ54" s="231"/>
      <c r="CA54" s="231"/>
      <c r="CB54" s="478"/>
      <c r="CC54" s="482"/>
      <c r="CD54" s="231"/>
      <c r="CE54" s="231"/>
      <c r="CF54" s="231"/>
      <c r="CG54" s="231"/>
      <c r="CH54" s="231"/>
      <c r="CI54" s="478"/>
      <c r="CJ54" s="482"/>
      <c r="CK54" s="231"/>
      <c r="CL54" s="231"/>
      <c r="CM54" s="231"/>
      <c r="CN54" s="231"/>
      <c r="CO54" s="231"/>
      <c r="CP54" s="478"/>
      <c r="CQ54" s="482"/>
      <c r="CR54" s="231"/>
      <c r="CS54" s="231"/>
      <c r="CT54" s="231"/>
      <c r="CU54" s="231"/>
      <c r="CV54" s="231"/>
      <c r="CW54" s="478"/>
      <c r="CX54" s="482"/>
      <c r="CY54" s="231"/>
      <c r="CZ54" s="231"/>
      <c r="DA54" s="231"/>
      <c r="DB54" s="231"/>
      <c r="DC54" s="231"/>
      <c r="DD54" s="478"/>
      <c r="DE54" s="482"/>
      <c r="DF54" s="231"/>
      <c r="DG54" s="231"/>
      <c r="DH54" s="231"/>
      <c r="DI54" s="231"/>
      <c r="DJ54" s="231"/>
      <c r="DK54" s="478"/>
      <c r="DL54" s="482"/>
      <c r="DM54" s="231"/>
      <c r="DN54" s="231"/>
      <c r="DO54" s="231"/>
      <c r="DP54" s="231"/>
      <c r="DQ54" s="231"/>
      <c r="DR54" s="478"/>
      <c r="DS54" s="482"/>
      <c r="DT54" s="231"/>
      <c r="DU54" s="231"/>
      <c r="DV54" s="231"/>
      <c r="DW54" s="231"/>
      <c r="DX54" s="231"/>
      <c r="DY54" s="478"/>
      <c r="DZ54" s="482"/>
      <c r="EA54" s="146"/>
      <c r="EB54" s="146"/>
      <c r="EC54" s="134">
        <f t="shared" si="2"/>
        <v>0</v>
      </c>
      <c r="ED54" s="134">
        <f t="shared" si="1"/>
        <v>0</v>
      </c>
      <c r="EF54" s="657"/>
      <c r="EG54" s="658"/>
      <c r="EH54" s="658"/>
      <c r="EI54" s="658"/>
      <c r="EJ54" s="658"/>
      <c r="EK54" s="658"/>
      <c r="EL54" s="658"/>
      <c r="EM54" s="658"/>
      <c r="EN54" s="658"/>
      <c r="EO54" s="658"/>
      <c r="EP54" s="658"/>
      <c r="EQ54" s="658"/>
      <c r="ER54" s="659"/>
      <c r="ES54" s="21"/>
    </row>
    <row r="55" spans="2:149" ht="18" customHeight="1" x14ac:dyDescent="0.3">
      <c r="B55" s="39"/>
      <c r="C55" s="229"/>
      <c r="D55" s="229"/>
      <c r="E55" s="229"/>
      <c r="F55" s="229"/>
      <c r="G55" s="231"/>
      <c r="H55" s="231"/>
      <c r="I55" s="231"/>
      <c r="J55" s="231"/>
      <c r="K55" s="231"/>
      <c r="L55" s="231"/>
      <c r="M55" s="232"/>
      <c r="N55" s="232"/>
      <c r="O55" s="233"/>
      <c r="P55" s="234"/>
      <c r="Q55" s="238"/>
      <c r="R55" s="236"/>
      <c r="S55" s="236"/>
      <c r="T55" s="236"/>
      <c r="U55" s="235"/>
      <c r="V55" s="233"/>
      <c r="W55" s="233"/>
      <c r="X55" s="233"/>
      <c r="Y55" s="233"/>
      <c r="Z55" s="233"/>
      <c r="AA55" s="233"/>
      <c r="AB55" s="237"/>
      <c r="AC55" s="237"/>
      <c r="AD55" s="231"/>
      <c r="AE55" s="231"/>
      <c r="AF55" s="231"/>
      <c r="AG55" s="231"/>
      <c r="AH55" s="231"/>
      <c r="AI55" s="231"/>
      <c r="AJ55" s="231"/>
      <c r="AK55" s="231"/>
      <c r="AL55" s="478"/>
      <c r="AM55" s="482"/>
      <c r="AN55" s="231"/>
      <c r="AO55" s="231"/>
      <c r="AP55" s="231"/>
      <c r="AQ55" s="231"/>
      <c r="AR55" s="231"/>
      <c r="AS55" s="478"/>
      <c r="AT55" s="482"/>
      <c r="AU55" s="231"/>
      <c r="AV55" s="231"/>
      <c r="AW55" s="231"/>
      <c r="AX55" s="231"/>
      <c r="AY55" s="231"/>
      <c r="AZ55" s="478"/>
      <c r="BA55" s="482"/>
      <c r="BB55" s="231"/>
      <c r="BC55" s="231"/>
      <c r="BD55" s="231"/>
      <c r="BE55" s="231"/>
      <c r="BF55" s="231"/>
      <c r="BG55" s="478"/>
      <c r="BH55" s="482"/>
      <c r="BI55" s="231"/>
      <c r="BJ55" s="231"/>
      <c r="BK55" s="231"/>
      <c r="BL55" s="231"/>
      <c r="BM55" s="231"/>
      <c r="BN55" s="478"/>
      <c r="BO55" s="482"/>
      <c r="BP55" s="231"/>
      <c r="BQ55" s="231"/>
      <c r="BR55" s="231"/>
      <c r="BS55" s="231"/>
      <c r="BT55" s="231"/>
      <c r="BU55" s="478"/>
      <c r="BV55" s="482"/>
      <c r="BW55" s="231"/>
      <c r="BX55" s="231"/>
      <c r="BY55" s="231"/>
      <c r="BZ55" s="231"/>
      <c r="CA55" s="231"/>
      <c r="CB55" s="478"/>
      <c r="CC55" s="482"/>
      <c r="CD55" s="231"/>
      <c r="CE55" s="231"/>
      <c r="CF55" s="231"/>
      <c r="CG55" s="231"/>
      <c r="CH55" s="231"/>
      <c r="CI55" s="478"/>
      <c r="CJ55" s="482"/>
      <c r="CK55" s="231"/>
      <c r="CL55" s="231"/>
      <c r="CM55" s="231"/>
      <c r="CN55" s="231"/>
      <c r="CO55" s="231"/>
      <c r="CP55" s="478"/>
      <c r="CQ55" s="482"/>
      <c r="CR55" s="231"/>
      <c r="CS55" s="231"/>
      <c r="CT55" s="231"/>
      <c r="CU55" s="231"/>
      <c r="CV55" s="231"/>
      <c r="CW55" s="478"/>
      <c r="CX55" s="482"/>
      <c r="CY55" s="231"/>
      <c r="CZ55" s="231"/>
      <c r="DA55" s="231"/>
      <c r="DB55" s="231"/>
      <c r="DC55" s="231"/>
      <c r="DD55" s="478"/>
      <c r="DE55" s="482"/>
      <c r="DF55" s="231"/>
      <c r="DG55" s="231"/>
      <c r="DH55" s="231"/>
      <c r="DI55" s="231"/>
      <c r="DJ55" s="231"/>
      <c r="DK55" s="478"/>
      <c r="DL55" s="482"/>
      <c r="DM55" s="231"/>
      <c r="DN55" s="231"/>
      <c r="DO55" s="231"/>
      <c r="DP55" s="231"/>
      <c r="DQ55" s="231"/>
      <c r="DR55" s="478"/>
      <c r="DS55" s="482"/>
      <c r="DT55" s="231"/>
      <c r="DU55" s="231"/>
      <c r="DV55" s="231"/>
      <c r="DW55" s="231"/>
      <c r="DX55" s="231"/>
      <c r="DY55" s="478"/>
      <c r="DZ55" s="482"/>
      <c r="EA55" s="146"/>
      <c r="EB55" s="146"/>
      <c r="EC55" s="134">
        <f t="shared" si="2"/>
        <v>0</v>
      </c>
      <c r="ED55" s="134">
        <f t="shared" ref="ED55:ED86" si="3">EC55-G55</f>
        <v>0</v>
      </c>
      <c r="EF55" s="657"/>
      <c r="EG55" s="658"/>
      <c r="EH55" s="658"/>
      <c r="EI55" s="658"/>
      <c r="EJ55" s="658"/>
      <c r="EK55" s="658"/>
      <c r="EL55" s="658"/>
      <c r="EM55" s="658"/>
      <c r="EN55" s="658"/>
      <c r="EO55" s="658"/>
      <c r="EP55" s="658"/>
      <c r="EQ55" s="658"/>
      <c r="ER55" s="659"/>
      <c r="ES55" s="21"/>
    </row>
    <row r="56" spans="2:149" ht="18" customHeight="1" x14ac:dyDescent="0.3">
      <c r="B56" s="39"/>
      <c r="C56" s="229"/>
      <c r="D56" s="230"/>
      <c r="E56" s="230"/>
      <c r="F56" s="229"/>
      <c r="G56" s="231"/>
      <c r="H56" s="231"/>
      <c r="I56" s="231"/>
      <c r="J56" s="231"/>
      <c r="K56" s="231"/>
      <c r="L56" s="231"/>
      <c r="M56" s="232"/>
      <c r="N56" s="232"/>
      <c r="O56" s="233"/>
      <c r="P56" s="234"/>
      <c r="Q56" s="235"/>
      <c r="R56" s="236"/>
      <c r="S56" s="236"/>
      <c r="T56" s="236"/>
      <c r="U56" s="235"/>
      <c r="V56" s="233"/>
      <c r="W56" s="233"/>
      <c r="X56" s="233"/>
      <c r="Y56" s="233"/>
      <c r="Z56" s="233"/>
      <c r="AA56" s="233"/>
      <c r="AB56" s="237"/>
      <c r="AC56" s="237"/>
      <c r="AD56" s="231"/>
      <c r="AE56" s="231"/>
      <c r="AF56" s="231"/>
      <c r="AG56" s="231"/>
      <c r="AH56" s="231"/>
      <c r="AI56" s="231"/>
      <c r="AJ56" s="231"/>
      <c r="AK56" s="231"/>
      <c r="AL56" s="478"/>
      <c r="AM56" s="482"/>
      <c r="AN56" s="231"/>
      <c r="AO56" s="231"/>
      <c r="AP56" s="231"/>
      <c r="AQ56" s="231"/>
      <c r="AR56" s="231"/>
      <c r="AS56" s="478"/>
      <c r="AT56" s="482"/>
      <c r="AU56" s="231"/>
      <c r="AV56" s="231"/>
      <c r="AW56" s="231"/>
      <c r="AX56" s="231"/>
      <c r="AY56" s="231"/>
      <c r="AZ56" s="478"/>
      <c r="BA56" s="482"/>
      <c r="BB56" s="231"/>
      <c r="BC56" s="231"/>
      <c r="BD56" s="231"/>
      <c r="BE56" s="231"/>
      <c r="BF56" s="231"/>
      <c r="BG56" s="478"/>
      <c r="BH56" s="482"/>
      <c r="BI56" s="231"/>
      <c r="BJ56" s="231"/>
      <c r="BK56" s="231"/>
      <c r="BL56" s="231"/>
      <c r="BM56" s="231"/>
      <c r="BN56" s="478"/>
      <c r="BO56" s="482"/>
      <c r="BP56" s="231"/>
      <c r="BQ56" s="231"/>
      <c r="BR56" s="231"/>
      <c r="BS56" s="231"/>
      <c r="BT56" s="231"/>
      <c r="BU56" s="478"/>
      <c r="BV56" s="482"/>
      <c r="BW56" s="231"/>
      <c r="BX56" s="231"/>
      <c r="BY56" s="231"/>
      <c r="BZ56" s="231"/>
      <c r="CA56" s="231"/>
      <c r="CB56" s="478"/>
      <c r="CC56" s="482"/>
      <c r="CD56" s="231"/>
      <c r="CE56" s="231"/>
      <c r="CF56" s="231"/>
      <c r="CG56" s="231"/>
      <c r="CH56" s="231"/>
      <c r="CI56" s="478"/>
      <c r="CJ56" s="482"/>
      <c r="CK56" s="231"/>
      <c r="CL56" s="231"/>
      <c r="CM56" s="231"/>
      <c r="CN56" s="231"/>
      <c r="CO56" s="231"/>
      <c r="CP56" s="478"/>
      <c r="CQ56" s="482"/>
      <c r="CR56" s="231"/>
      <c r="CS56" s="231"/>
      <c r="CT56" s="231"/>
      <c r="CU56" s="231"/>
      <c r="CV56" s="231"/>
      <c r="CW56" s="478"/>
      <c r="CX56" s="482"/>
      <c r="CY56" s="231"/>
      <c r="CZ56" s="231"/>
      <c r="DA56" s="231"/>
      <c r="DB56" s="231"/>
      <c r="DC56" s="231"/>
      <c r="DD56" s="478"/>
      <c r="DE56" s="482"/>
      <c r="DF56" s="231"/>
      <c r="DG56" s="231"/>
      <c r="DH56" s="231"/>
      <c r="DI56" s="231"/>
      <c r="DJ56" s="231"/>
      <c r="DK56" s="478"/>
      <c r="DL56" s="482"/>
      <c r="DM56" s="231"/>
      <c r="DN56" s="231"/>
      <c r="DO56" s="231"/>
      <c r="DP56" s="231"/>
      <c r="DQ56" s="231"/>
      <c r="DR56" s="478"/>
      <c r="DS56" s="482"/>
      <c r="DT56" s="231"/>
      <c r="DU56" s="231"/>
      <c r="DV56" s="231"/>
      <c r="DW56" s="231"/>
      <c r="DX56" s="231"/>
      <c r="DY56" s="478"/>
      <c r="DZ56" s="482"/>
      <c r="EA56" s="146"/>
      <c r="EB56" s="146"/>
      <c r="EC56" s="134">
        <f t="shared" si="2"/>
        <v>0</v>
      </c>
      <c r="ED56" s="134">
        <f t="shared" si="3"/>
        <v>0</v>
      </c>
      <c r="EF56" s="657"/>
      <c r="EG56" s="658"/>
      <c r="EH56" s="658"/>
      <c r="EI56" s="658"/>
      <c r="EJ56" s="658"/>
      <c r="EK56" s="658"/>
      <c r="EL56" s="658"/>
      <c r="EM56" s="658"/>
      <c r="EN56" s="658"/>
      <c r="EO56" s="658"/>
      <c r="EP56" s="658"/>
      <c r="EQ56" s="658"/>
      <c r="ER56" s="659"/>
      <c r="ES56" s="21"/>
    </row>
    <row r="57" spans="2:149" ht="18" customHeight="1" x14ac:dyDescent="0.3">
      <c r="B57" s="39"/>
      <c r="C57" s="229"/>
      <c r="D57" s="229"/>
      <c r="E57" s="229"/>
      <c r="F57" s="229"/>
      <c r="G57" s="231"/>
      <c r="H57" s="231"/>
      <c r="I57" s="231"/>
      <c r="J57" s="231"/>
      <c r="K57" s="231"/>
      <c r="L57" s="231"/>
      <c r="M57" s="232"/>
      <c r="N57" s="232"/>
      <c r="O57" s="233"/>
      <c r="P57" s="234"/>
      <c r="Q57" s="238"/>
      <c r="R57" s="236"/>
      <c r="S57" s="236"/>
      <c r="T57" s="236"/>
      <c r="U57" s="235"/>
      <c r="V57" s="233"/>
      <c r="W57" s="233"/>
      <c r="X57" s="233"/>
      <c r="Y57" s="233"/>
      <c r="Z57" s="233"/>
      <c r="AA57" s="233"/>
      <c r="AB57" s="237"/>
      <c r="AC57" s="237"/>
      <c r="AD57" s="231"/>
      <c r="AE57" s="231"/>
      <c r="AF57" s="231"/>
      <c r="AG57" s="231"/>
      <c r="AH57" s="231"/>
      <c r="AI57" s="231"/>
      <c r="AJ57" s="231"/>
      <c r="AK57" s="231"/>
      <c r="AL57" s="478"/>
      <c r="AM57" s="482"/>
      <c r="AN57" s="231"/>
      <c r="AO57" s="231"/>
      <c r="AP57" s="231"/>
      <c r="AQ57" s="231"/>
      <c r="AR57" s="231"/>
      <c r="AS57" s="478"/>
      <c r="AT57" s="482"/>
      <c r="AU57" s="231"/>
      <c r="AV57" s="231"/>
      <c r="AW57" s="231"/>
      <c r="AX57" s="231"/>
      <c r="AY57" s="231"/>
      <c r="AZ57" s="478"/>
      <c r="BA57" s="482"/>
      <c r="BB57" s="231"/>
      <c r="BC57" s="231"/>
      <c r="BD57" s="231"/>
      <c r="BE57" s="231"/>
      <c r="BF57" s="231"/>
      <c r="BG57" s="478"/>
      <c r="BH57" s="482"/>
      <c r="BI57" s="231"/>
      <c r="BJ57" s="231"/>
      <c r="BK57" s="231"/>
      <c r="BL57" s="231"/>
      <c r="BM57" s="231"/>
      <c r="BN57" s="478"/>
      <c r="BO57" s="482"/>
      <c r="BP57" s="231"/>
      <c r="BQ57" s="231"/>
      <c r="BR57" s="231"/>
      <c r="BS57" s="231"/>
      <c r="BT57" s="231"/>
      <c r="BU57" s="478"/>
      <c r="BV57" s="482"/>
      <c r="BW57" s="231"/>
      <c r="BX57" s="231"/>
      <c r="BY57" s="231"/>
      <c r="BZ57" s="231"/>
      <c r="CA57" s="231"/>
      <c r="CB57" s="478"/>
      <c r="CC57" s="482"/>
      <c r="CD57" s="231"/>
      <c r="CE57" s="231"/>
      <c r="CF57" s="231"/>
      <c r="CG57" s="231"/>
      <c r="CH57" s="231"/>
      <c r="CI57" s="478"/>
      <c r="CJ57" s="482"/>
      <c r="CK57" s="231"/>
      <c r="CL57" s="231"/>
      <c r="CM57" s="231"/>
      <c r="CN57" s="231"/>
      <c r="CO57" s="231"/>
      <c r="CP57" s="478"/>
      <c r="CQ57" s="482"/>
      <c r="CR57" s="231"/>
      <c r="CS57" s="231"/>
      <c r="CT57" s="231"/>
      <c r="CU57" s="231"/>
      <c r="CV57" s="231"/>
      <c r="CW57" s="478"/>
      <c r="CX57" s="482"/>
      <c r="CY57" s="231"/>
      <c r="CZ57" s="231"/>
      <c r="DA57" s="231"/>
      <c r="DB57" s="231"/>
      <c r="DC57" s="231"/>
      <c r="DD57" s="478"/>
      <c r="DE57" s="482"/>
      <c r="DF57" s="231"/>
      <c r="DG57" s="231"/>
      <c r="DH57" s="231"/>
      <c r="DI57" s="231"/>
      <c r="DJ57" s="231"/>
      <c r="DK57" s="478"/>
      <c r="DL57" s="482"/>
      <c r="DM57" s="231"/>
      <c r="DN57" s="231"/>
      <c r="DO57" s="231"/>
      <c r="DP57" s="231"/>
      <c r="DQ57" s="231"/>
      <c r="DR57" s="478"/>
      <c r="DS57" s="482"/>
      <c r="DT57" s="231"/>
      <c r="DU57" s="231"/>
      <c r="DV57" s="231"/>
      <c r="DW57" s="231"/>
      <c r="DX57" s="231"/>
      <c r="DY57" s="478"/>
      <c r="DZ57" s="482"/>
      <c r="EA57" s="146"/>
      <c r="EB57" s="146"/>
      <c r="EC57" s="134">
        <f t="shared" si="2"/>
        <v>0</v>
      </c>
      <c r="ED57" s="134">
        <f t="shared" si="3"/>
        <v>0</v>
      </c>
      <c r="EF57" s="657"/>
      <c r="EG57" s="658"/>
      <c r="EH57" s="658"/>
      <c r="EI57" s="658"/>
      <c r="EJ57" s="658"/>
      <c r="EK57" s="658"/>
      <c r="EL57" s="658"/>
      <c r="EM57" s="658"/>
      <c r="EN57" s="658"/>
      <c r="EO57" s="658"/>
      <c r="EP57" s="658"/>
      <c r="EQ57" s="658"/>
      <c r="ER57" s="659"/>
      <c r="ES57" s="21"/>
    </row>
    <row r="58" spans="2:149" ht="18" customHeight="1" x14ac:dyDescent="0.3">
      <c r="B58" s="39"/>
      <c r="C58" s="229"/>
      <c r="D58" s="230"/>
      <c r="E58" s="230"/>
      <c r="F58" s="229"/>
      <c r="G58" s="231"/>
      <c r="H58" s="231"/>
      <c r="I58" s="231"/>
      <c r="J58" s="231"/>
      <c r="K58" s="231"/>
      <c r="L58" s="231"/>
      <c r="M58" s="232"/>
      <c r="N58" s="232"/>
      <c r="O58" s="233"/>
      <c r="P58" s="234"/>
      <c r="Q58" s="235"/>
      <c r="R58" s="236"/>
      <c r="S58" s="236"/>
      <c r="T58" s="236"/>
      <c r="U58" s="235"/>
      <c r="V58" s="233"/>
      <c r="W58" s="233"/>
      <c r="X58" s="233"/>
      <c r="Y58" s="233"/>
      <c r="Z58" s="233"/>
      <c r="AA58" s="233"/>
      <c r="AB58" s="237"/>
      <c r="AC58" s="237"/>
      <c r="AD58" s="231"/>
      <c r="AE58" s="231"/>
      <c r="AF58" s="231"/>
      <c r="AG58" s="231"/>
      <c r="AH58" s="231"/>
      <c r="AI58" s="231"/>
      <c r="AJ58" s="231"/>
      <c r="AK58" s="231"/>
      <c r="AL58" s="478"/>
      <c r="AM58" s="482"/>
      <c r="AN58" s="231"/>
      <c r="AO58" s="231"/>
      <c r="AP58" s="231"/>
      <c r="AQ58" s="231"/>
      <c r="AR58" s="231"/>
      <c r="AS58" s="478"/>
      <c r="AT58" s="482"/>
      <c r="AU58" s="231"/>
      <c r="AV58" s="231"/>
      <c r="AW58" s="231"/>
      <c r="AX58" s="231"/>
      <c r="AY58" s="231"/>
      <c r="AZ58" s="478"/>
      <c r="BA58" s="482"/>
      <c r="BB58" s="231"/>
      <c r="BC58" s="231"/>
      <c r="BD58" s="231"/>
      <c r="BE58" s="231"/>
      <c r="BF58" s="231"/>
      <c r="BG58" s="478"/>
      <c r="BH58" s="482"/>
      <c r="BI58" s="231"/>
      <c r="BJ58" s="231"/>
      <c r="BK58" s="231"/>
      <c r="BL58" s="231"/>
      <c r="BM58" s="231"/>
      <c r="BN58" s="478"/>
      <c r="BO58" s="482"/>
      <c r="BP58" s="231"/>
      <c r="BQ58" s="231"/>
      <c r="BR58" s="231"/>
      <c r="BS58" s="231"/>
      <c r="BT58" s="231"/>
      <c r="BU58" s="478"/>
      <c r="BV58" s="482"/>
      <c r="BW58" s="231"/>
      <c r="BX58" s="231"/>
      <c r="BY58" s="231"/>
      <c r="BZ58" s="231"/>
      <c r="CA58" s="231"/>
      <c r="CB58" s="478"/>
      <c r="CC58" s="482"/>
      <c r="CD58" s="231"/>
      <c r="CE58" s="231"/>
      <c r="CF58" s="231"/>
      <c r="CG58" s="231"/>
      <c r="CH58" s="231"/>
      <c r="CI58" s="478"/>
      <c r="CJ58" s="482"/>
      <c r="CK58" s="231"/>
      <c r="CL58" s="231"/>
      <c r="CM58" s="231"/>
      <c r="CN58" s="231"/>
      <c r="CO58" s="231"/>
      <c r="CP58" s="478"/>
      <c r="CQ58" s="482"/>
      <c r="CR58" s="231"/>
      <c r="CS58" s="231"/>
      <c r="CT58" s="231"/>
      <c r="CU58" s="231"/>
      <c r="CV58" s="231"/>
      <c r="CW58" s="478"/>
      <c r="CX58" s="482"/>
      <c r="CY58" s="231"/>
      <c r="CZ58" s="231"/>
      <c r="DA58" s="231"/>
      <c r="DB58" s="231"/>
      <c r="DC58" s="231"/>
      <c r="DD58" s="478"/>
      <c r="DE58" s="482"/>
      <c r="DF58" s="231"/>
      <c r="DG58" s="231"/>
      <c r="DH58" s="231"/>
      <c r="DI58" s="231"/>
      <c r="DJ58" s="231"/>
      <c r="DK58" s="478"/>
      <c r="DL58" s="482"/>
      <c r="DM58" s="231"/>
      <c r="DN58" s="231"/>
      <c r="DO58" s="231"/>
      <c r="DP58" s="231"/>
      <c r="DQ58" s="231"/>
      <c r="DR58" s="478"/>
      <c r="DS58" s="482"/>
      <c r="DT58" s="231"/>
      <c r="DU58" s="231"/>
      <c r="DV58" s="231"/>
      <c r="DW58" s="231"/>
      <c r="DX58" s="231"/>
      <c r="DY58" s="478"/>
      <c r="DZ58" s="482"/>
      <c r="EA58" s="146"/>
      <c r="EB58" s="146"/>
      <c r="EC58" s="134">
        <f t="shared" si="2"/>
        <v>0</v>
      </c>
      <c r="ED58" s="134">
        <f t="shared" si="3"/>
        <v>0</v>
      </c>
      <c r="EF58" s="657"/>
      <c r="EG58" s="658"/>
      <c r="EH58" s="658"/>
      <c r="EI58" s="658"/>
      <c r="EJ58" s="658"/>
      <c r="EK58" s="658"/>
      <c r="EL58" s="658"/>
      <c r="EM58" s="658"/>
      <c r="EN58" s="658"/>
      <c r="EO58" s="658"/>
      <c r="EP58" s="658"/>
      <c r="EQ58" s="658"/>
      <c r="ER58" s="659"/>
      <c r="ES58" s="21"/>
    </row>
    <row r="59" spans="2:149" ht="18" customHeight="1" x14ac:dyDescent="0.3">
      <c r="B59" s="39"/>
      <c r="C59" s="229"/>
      <c r="D59" s="229"/>
      <c r="E59" s="229"/>
      <c r="F59" s="229"/>
      <c r="G59" s="231"/>
      <c r="H59" s="231"/>
      <c r="I59" s="231"/>
      <c r="J59" s="231"/>
      <c r="K59" s="231"/>
      <c r="L59" s="231"/>
      <c r="M59" s="232"/>
      <c r="N59" s="232"/>
      <c r="O59" s="233"/>
      <c r="P59" s="234"/>
      <c r="Q59" s="238"/>
      <c r="R59" s="236"/>
      <c r="S59" s="236"/>
      <c r="T59" s="236"/>
      <c r="U59" s="235"/>
      <c r="V59" s="233"/>
      <c r="W59" s="233"/>
      <c r="X59" s="233"/>
      <c r="Y59" s="233"/>
      <c r="Z59" s="233"/>
      <c r="AA59" s="233"/>
      <c r="AB59" s="237"/>
      <c r="AC59" s="237"/>
      <c r="AD59" s="231"/>
      <c r="AE59" s="231"/>
      <c r="AF59" s="231"/>
      <c r="AG59" s="231"/>
      <c r="AH59" s="231"/>
      <c r="AI59" s="231"/>
      <c r="AJ59" s="231"/>
      <c r="AK59" s="231"/>
      <c r="AL59" s="478"/>
      <c r="AM59" s="482"/>
      <c r="AN59" s="231"/>
      <c r="AO59" s="231"/>
      <c r="AP59" s="231"/>
      <c r="AQ59" s="231"/>
      <c r="AR59" s="231"/>
      <c r="AS59" s="478"/>
      <c r="AT59" s="482"/>
      <c r="AU59" s="231"/>
      <c r="AV59" s="231"/>
      <c r="AW59" s="231"/>
      <c r="AX59" s="231"/>
      <c r="AY59" s="231"/>
      <c r="AZ59" s="478"/>
      <c r="BA59" s="482"/>
      <c r="BB59" s="231"/>
      <c r="BC59" s="231"/>
      <c r="BD59" s="231"/>
      <c r="BE59" s="231"/>
      <c r="BF59" s="231"/>
      <c r="BG59" s="478"/>
      <c r="BH59" s="482"/>
      <c r="BI59" s="231"/>
      <c r="BJ59" s="231"/>
      <c r="BK59" s="231"/>
      <c r="BL59" s="231"/>
      <c r="BM59" s="231"/>
      <c r="BN59" s="478"/>
      <c r="BO59" s="482"/>
      <c r="BP59" s="231"/>
      <c r="BQ59" s="231"/>
      <c r="BR59" s="231"/>
      <c r="BS59" s="231"/>
      <c r="BT59" s="231"/>
      <c r="BU59" s="478"/>
      <c r="BV59" s="482"/>
      <c r="BW59" s="231"/>
      <c r="BX59" s="231"/>
      <c r="BY59" s="231"/>
      <c r="BZ59" s="231"/>
      <c r="CA59" s="231"/>
      <c r="CB59" s="478"/>
      <c r="CC59" s="482"/>
      <c r="CD59" s="231"/>
      <c r="CE59" s="231"/>
      <c r="CF59" s="231"/>
      <c r="CG59" s="231"/>
      <c r="CH59" s="231"/>
      <c r="CI59" s="478"/>
      <c r="CJ59" s="482"/>
      <c r="CK59" s="231"/>
      <c r="CL59" s="231"/>
      <c r="CM59" s="231"/>
      <c r="CN59" s="231"/>
      <c r="CO59" s="231"/>
      <c r="CP59" s="478"/>
      <c r="CQ59" s="482"/>
      <c r="CR59" s="231"/>
      <c r="CS59" s="231"/>
      <c r="CT59" s="231"/>
      <c r="CU59" s="231"/>
      <c r="CV59" s="231"/>
      <c r="CW59" s="478"/>
      <c r="CX59" s="482"/>
      <c r="CY59" s="231"/>
      <c r="CZ59" s="231"/>
      <c r="DA59" s="231"/>
      <c r="DB59" s="231"/>
      <c r="DC59" s="231"/>
      <c r="DD59" s="478"/>
      <c r="DE59" s="482"/>
      <c r="DF59" s="231"/>
      <c r="DG59" s="231"/>
      <c r="DH59" s="231"/>
      <c r="DI59" s="231"/>
      <c r="DJ59" s="231"/>
      <c r="DK59" s="478"/>
      <c r="DL59" s="482"/>
      <c r="DM59" s="231"/>
      <c r="DN59" s="231"/>
      <c r="DO59" s="231"/>
      <c r="DP59" s="231"/>
      <c r="DQ59" s="231"/>
      <c r="DR59" s="478"/>
      <c r="DS59" s="482"/>
      <c r="DT59" s="231"/>
      <c r="DU59" s="231"/>
      <c r="DV59" s="231"/>
      <c r="DW59" s="231"/>
      <c r="DX59" s="231"/>
      <c r="DY59" s="478"/>
      <c r="DZ59" s="482"/>
      <c r="EA59" s="146"/>
      <c r="EB59" s="146"/>
      <c r="EC59" s="134">
        <f t="shared" si="2"/>
        <v>0</v>
      </c>
      <c r="ED59" s="134">
        <f t="shared" si="3"/>
        <v>0</v>
      </c>
      <c r="EF59" s="657"/>
      <c r="EG59" s="658"/>
      <c r="EH59" s="658"/>
      <c r="EI59" s="658"/>
      <c r="EJ59" s="658"/>
      <c r="EK59" s="658"/>
      <c r="EL59" s="658"/>
      <c r="EM59" s="658"/>
      <c r="EN59" s="658"/>
      <c r="EO59" s="658"/>
      <c r="EP59" s="658"/>
      <c r="EQ59" s="658"/>
      <c r="ER59" s="659"/>
      <c r="ES59" s="21"/>
    </row>
    <row r="60" spans="2:149" ht="18" customHeight="1" x14ac:dyDescent="0.3">
      <c r="B60" s="39"/>
      <c r="C60" s="229"/>
      <c r="D60" s="230"/>
      <c r="E60" s="230"/>
      <c r="F60" s="229"/>
      <c r="G60" s="231"/>
      <c r="H60" s="231"/>
      <c r="I60" s="231"/>
      <c r="J60" s="231"/>
      <c r="K60" s="231"/>
      <c r="L60" s="231"/>
      <c r="M60" s="232"/>
      <c r="N60" s="232"/>
      <c r="O60" s="233"/>
      <c r="P60" s="234"/>
      <c r="Q60" s="235"/>
      <c r="R60" s="236"/>
      <c r="S60" s="236"/>
      <c r="T60" s="236"/>
      <c r="U60" s="235"/>
      <c r="V60" s="233"/>
      <c r="W60" s="233"/>
      <c r="X60" s="233"/>
      <c r="Y60" s="233"/>
      <c r="Z60" s="233"/>
      <c r="AA60" s="233"/>
      <c r="AB60" s="237"/>
      <c r="AC60" s="237"/>
      <c r="AD60" s="231"/>
      <c r="AE60" s="231"/>
      <c r="AF60" s="231"/>
      <c r="AG60" s="231"/>
      <c r="AH60" s="231"/>
      <c r="AI60" s="231"/>
      <c r="AJ60" s="231"/>
      <c r="AK60" s="231"/>
      <c r="AL60" s="478"/>
      <c r="AM60" s="482"/>
      <c r="AN60" s="231"/>
      <c r="AO60" s="231"/>
      <c r="AP60" s="231"/>
      <c r="AQ60" s="231"/>
      <c r="AR60" s="231"/>
      <c r="AS60" s="478"/>
      <c r="AT60" s="482"/>
      <c r="AU60" s="231"/>
      <c r="AV60" s="231"/>
      <c r="AW60" s="231"/>
      <c r="AX60" s="231"/>
      <c r="AY60" s="231"/>
      <c r="AZ60" s="478"/>
      <c r="BA60" s="482"/>
      <c r="BB60" s="231"/>
      <c r="BC60" s="231"/>
      <c r="BD60" s="231"/>
      <c r="BE60" s="231"/>
      <c r="BF60" s="231"/>
      <c r="BG60" s="478"/>
      <c r="BH60" s="482"/>
      <c r="BI60" s="231"/>
      <c r="BJ60" s="231"/>
      <c r="BK60" s="231"/>
      <c r="BL60" s="231"/>
      <c r="BM60" s="231"/>
      <c r="BN60" s="478"/>
      <c r="BO60" s="482"/>
      <c r="BP60" s="231"/>
      <c r="BQ60" s="231"/>
      <c r="BR60" s="231"/>
      <c r="BS60" s="231"/>
      <c r="BT60" s="231"/>
      <c r="BU60" s="478"/>
      <c r="BV60" s="482"/>
      <c r="BW60" s="231"/>
      <c r="BX60" s="231"/>
      <c r="BY60" s="231"/>
      <c r="BZ60" s="231"/>
      <c r="CA60" s="231"/>
      <c r="CB60" s="478"/>
      <c r="CC60" s="482"/>
      <c r="CD60" s="231"/>
      <c r="CE60" s="231"/>
      <c r="CF60" s="231"/>
      <c r="CG60" s="231"/>
      <c r="CH60" s="231"/>
      <c r="CI60" s="478"/>
      <c r="CJ60" s="482"/>
      <c r="CK60" s="231"/>
      <c r="CL60" s="231"/>
      <c r="CM60" s="231"/>
      <c r="CN60" s="231"/>
      <c r="CO60" s="231"/>
      <c r="CP60" s="478"/>
      <c r="CQ60" s="482"/>
      <c r="CR60" s="231"/>
      <c r="CS60" s="231"/>
      <c r="CT60" s="231"/>
      <c r="CU60" s="231"/>
      <c r="CV60" s="231"/>
      <c r="CW60" s="478"/>
      <c r="CX60" s="482"/>
      <c r="CY60" s="231"/>
      <c r="CZ60" s="231"/>
      <c r="DA60" s="231"/>
      <c r="DB60" s="231"/>
      <c r="DC60" s="231"/>
      <c r="DD60" s="478"/>
      <c r="DE60" s="482"/>
      <c r="DF60" s="231"/>
      <c r="DG60" s="231"/>
      <c r="DH60" s="231"/>
      <c r="DI60" s="231"/>
      <c r="DJ60" s="231"/>
      <c r="DK60" s="478"/>
      <c r="DL60" s="482"/>
      <c r="DM60" s="231"/>
      <c r="DN60" s="231"/>
      <c r="DO60" s="231"/>
      <c r="DP60" s="231"/>
      <c r="DQ60" s="231"/>
      <c r="DR60" s="478"/>
      <c r="DS60" s="482"/>
      <c r="DT60" s="231"/>
      <c r="DU60" s="231"/>
      <c r="DV60" s="231"/>
      <c r="DW60" s="231"/>
      <c r="DX60" s="231"/>
      <c r="DY60" s="478"/>
      <c r="DZ60" s="482"/>
      <c r="EA60" s="146"/>
      <c r="EB60" s="146"/>
      <c r="EC60" s="134">
        <f t="shared" si="2"/>
        <v>0</v>
      </c>
      <c r="ED60" s="134">
        <f t="shared" si="3"/>
        <v>0</v>
      </c>
      <c r="EF60" s="657"/>
      <c r="EG60" s="658"/>
      <c r="EH60" s="658"/>
      <c r="EI60" s="658"/>
      <c r="EJ60" s="658"/>
      <c r="EK60" s="658"/>
      <c r="EL60" s="658"/>
      <c r="EM60" s="658"/>
      <c r="EN60" s="658"/>
      <c r="EO60" s="658"/>
      <c r="EP60" s="658"/>
      <c r="EQ60" s="658"/>
      <c r="ER60" s="659"/>
      <c r="ES60" s="21"/>
    </row>
    <row r="61" spans="2:149" ht="18" customHeight="1" x14ac:dyDescent="0.3">
      <c r="B61" s="39"/>
      <c r="C61" s="229"/>
      <c r="D61" s="229"/>
      <c r="E61" s="229"/>
      <c r="F61" s="229"/>
      <c r="G61" s="231"/>
      <c r="H61" s="231"/>
      <c r="I61" s="231"/>
      <c r="J61" s="231"/>
      <c r="K61" s="231"/>
      <c r="L61" s="231"/>
      <c r="M61" s="232"/>
      <c r="N61" s="232"/>
      <c r="O61" s="233"/>
      <c r="P61" s="234"/>
      <c r="Q61" s="238"/>
      <c r="R61" s="236"/>
      <c r="S61" s="236"/>
      <c r="T61" s="236"/>
      <c r="U61" s="235"/>
      <c r="V61" s="233"/>
      <c r="W61" s="233"/>
      <c r="X61" s="233"/>
      <c r="Y61" s="233"/>
      <c r="Z61" s="233"/>
      <c r="AA61" s="233"/>
      <c r="AB61" s="237"/>
      <c r="AC61" s="237"/>
      <c r="AD61" s="231"/>
      <c r="AE61" s="231"/>
      <c r="AF61" s="231"/>
      <c r="AG61" s="231"/>
      <c r="AH61" s="231"/>
      <c r="AI61" s="231"/>
      <c r="AJ61" s="231"/>
      <c r="AK61" s="231"/>
      <c r="AL61" s="478"/>
      <c r="AM61" s="482"/>
      <c r="AN61" s="231"/>
      <c r="AO61" s="231"/>
      <c r="AP61" s="231"/>
      <c r="AQ61" s="231"/>
      <c r="AR61" s="231"/>
      <c r="AS61" s="478"/>
      <c r="AT61" s="482"/>
      <c r="AU61" s="231"/>
      <c r="AV61" s="231"/>
      <c r="AW61" s="231"/>
      <c r="AX61" s="231"/>
      <c r="AY61" s="231"/>
      <c r="AZ61" s="478"/>
      <c r="BA61" s="482"/>
      <c r="BB61" s="231"/>
      <c r="BC61" s="231"/>
      <c r="BD61" s="231"/>
      <c r="BE61" s="231"/>
      <c r="BF61" s="231"/>
      <c r="BG61" s="478"/>
      <c r="BH61" s="482"/>
      <c r="BI61" s="231"/>
      <c r="BJ61" s="231"/>
      <c r="BK61" s="231"/>
      <c r="BL61" s="231"/>
      <c r="BM61" s="231"/>
      <c r="BN61" s="478"/>
      <c r="BO61" s="482"/>
      <c r="BP61" s="231"/>
      <c r="BQ61" s="231"/>
      <c r="BR61" s="231"/>
      <c r="BS61" s="231"/>
      <c r="BT61" s="231"/>
      <c r="BU61" s="478"/>
      <c r="BV61" s="482"/>
      <c r="BW61" s="231"/>
      <c r="BX61" s="231"/>
      <c r="BY61" s="231"/>
      <c r="BZ61" s="231"/>
      <c r="CA61" s="231"/>
      <c r="CB61" s="478"/>
      <c r="CC61" s="482"/>
      <c r="CD61" s="231"/>
      <c r="CE61" s="231"/>
      <c r="CF61" s="231"/>
      <c r="CG61" s="231"/>
      <c r="CH61" s="231"/>
      <c r="CI61" s="478"/>
      <c r="CJ61" s="482"/>
      <c r="CK61" s="231"/>
      <c r="CL61" s="231"/>
      <c r="CM61" s="231"/>
      <c r="CN61" s="231"/>
      <c r="CO61" s="231"/>
      <c r="CP61" s="478"/>
      <c r="CQ61" s="482"/>
      <c r="CR61" s="231"/>
      <c r="CS61" s="231"/>
      <c r="CT61" s="231"/>
      <c r="CU61" s="231"/>
      <c r="CV61" s="231"/>
      <c r="CW61" s="478"/>
      <c r="CX61" s="482"/>
      <c r="CY61" s="231"/>
      <c r="CZ61" s="231"/>
      <c r="DA61" s="231"/>
      <c r="DB61" s="231"/>
      <c r="DC61" s="231"/>
      <c r="DD61" s="478"/>
      <c r="DE61" s="482"/>
      <c r="DF61" s="231"/>
      <c r="DG61" s="231"/>
      <c r="DH61" s="231"/>
      <c r="DI61" s="231"/>
      <c r="DJ61" s="231"/>
      <c r="DK61" s="478"/>
      <c r="DL61" s="482"/>
      <c r="DM61" s="231"/>
      <c r="DN61" s="231"/>
      <c r="DO61" s="231"/>
      <c r="DP61" s="231"/>
      <c r="DQ61" s="231"/>
      <c r="DR61" s="478"/>
      <c r="DS61" s="482"/>
      <c r="DT61" s="231"/>
      <c r="DU61" s="231"/>
      <c r="DV61" s="231"/>
      <c r="DW61" s="231"/>
      <c r="DX61" s="231"/>
      <c r="DY61" s="478"/>
      <c r="DZ61" s="482"/>
      <c r="EA61" s="146"/>
      <c r="EB61" s="146"/>
      <c r="EC61" s="134">
        <f t="shared" si="2"/>
        <v>0</v>
      </c>
      <c r="ED61" s="134">
        <f t="shared" si="3"/>
        <v>0</v>
      </c>
      <c r="EF61" s="657"/>
      <c r="EG61" s="658"/>
      <c r="EH61" s="658"/>
      <c r="EI61" s="658"/>
      <c r="EJ61" s="658"/>
      <c r="EK61" s="658"/>
      <c r="EL61" s="658"/>
      <c r="EM61" s="658"/>
      <c r="EN61" s="658"/>
      <c r="EO61" s="658"/>
      <c r="EP61" s="658"/>
      <c r="EQ61" s="658"/>
      <c r="ER61" s="659"/>
      <c r="ES61" s="21"/>
    </row>
    <row r="62" spans="2:149" ht="18" customHeight="1" x14ac:dyDescent="0.3">
      <c r="B62" s="39"/>
      <c r="C62" s="229"/>
      <c r="D62" s="230"/>
      <c r="E62" s="230"/>
      <c r="F62" s="229"/>
      <c r="G62" s="239"/>
      <c r="H62" s="239"/>
      <c r="I62" s="239"/>
      <c r="J62" s="239"/>
      <c r="K62" s="239"/>
      <c r="L62" s="239"/>
      <c r="M62" s="232"/>
      <c r="N62" s="232"/>
      <c r="O62" s="233"/>
      <c r="P62" s="234"/>
      <c r="Q62" s="237"/>
      <c r="R62" s="237"/>
      <c r="S62" s="237"/>
      <c r="T62" s="237"/>
      <c r="U62" s="237"/>
      <c r="V62" s="233"/>
      <c r="W62" s="233"/>
      <c r="X62" s="233"/>
      <c r="Y62" s="233"/>
      <c r="Z62" s="233"/>
      <c r="AA62" s="233"/>
      <c r="AB62" s="237"/>
      <c r="AC62" s="237"/>
      <c r="AD62" s="231"/>
      <c r="AE62" s="231"/>
      <c r="AF62" s="231"/>
      <c r="AG62" s="231"/>
      <c r="AH62" s="231"/>
      <c r="AI62" s="231"/>
      <c r="AJ62" s="231"/>
      <c r="AK62" s="231"/>
      <c r="AL62" s="478"/>
      <c r="AM62" s="482"/>
      <c r="AN62" s="231"/>
      <c r="AO62" s="231"/>
      <c r="AP62" s="231"/>
      <c r="AQ62" s="231"/>
      <c r="AR62" s="231"/>
      <c r="AS62" s="478"/>
      <c r="AT62" s="482"/>
      <c r="AU62" s="231"/>
      <c r="AV62" s="231"/>
      <c r="AW62" s="231"/>
      <c r="AX62" s="231"/>
      <c r="AY62" s="231"/>
      <c r="AZ62" s="478"/>
      <c r="BA62" s="482"/>
      <c r="BB62" s="231"/>
      <c r="BC62" s="231"/>
      <c r="BD62" s="231"/>
      <c r="BE62" s="231"/>
      <c r="BF62" s="231"/>
      <c r="BG62" s="478"/>
      <c r="BH62" s="482"/>
      <c r="BI62" s="231"/>
      <c r="BJ62" s="231"/>
      <c r="BK62" s="231"/>
      <c r="BL62" s="231"/>
      <c r="BM62" s="231"/>
      <c r="BN62" s="478"/>
      <c r="BO62" s="482"/>
      <c r="BP62" s="231"/>
      <c r="BQ62" s="231"/>
      <c r="BR62" s="231"/>
      <c r="BS62" s="231"/>
      <c r="BT62" s="231"/>
      <c r="BU62" s="478"/>
      <c r="BV62" s="482"/>
      <c r="BW62" s="231"/>
      <c r="BX62" s="231"/>
      <c r="BY62" s="231"/>
      <c r="BZ62" s="231"/>
      <c r="CA62" s="231"/>
      <c r="CB62" s="478"/>
      <c r="CC62" s="482"/>
      <c r="CD62" s="231"/>
      <c r="CE62" s="231"/>
      <c r="CF62" s="231"/>
      <c r="CG62" s="231"/>
      <c r="CH62" s="231"/>
      <c r="CI62" s="478"/>
      <c r="CJ62" s="482"/>
      <c r="CK62" s="231"/>
      <c r="CL62" s="231"/>
      <c r="CM62" s="231"/>
      <c r="CN62" s="231"/>
      <c r="CO62" s="231"/>
      <c r="CP62" s="478"/>
      <c r="CQ62" s="482"/>
      <c r="CR62" s="231"/>
      <c r="CS62" s="231"/>
      <c r="CT62" s="231"/>
      <c r="CU62" s="231"/>
      <c r="CV62" s="231"/>
      <c r="CW62" s="478"/>
      <c r="CX62" s="482"/>
      <c r="CY62" s="231"/>
      <c r="CZ62" s="231"/>
      <c r="DA62" s="231"/>
      <c r="DB62" s="231"/>
      <c r="DC62" s="231"/>
      <c r="DD62" s="478"/>
      <c r="DE62" s="482"/>
      <c r="DF62" s="231"/>
      <c r="DG62" s="231"/>
      <c r="DH62" s="231"/>
      <c r="DI62" s="231"/>
      <c r="DJ62" s="231"/>
      <c r="DK62" s="478"/>
      <c r="DL62" s="482"/>
      <c r="DM62" s="231"/>
      <c r="DN62" s="231"/>
      <c r="DO62" s="231"/>
      <c r="DP62" s="231"/>
      <c r="DQ62" s="231"/>
      <c r="DR62" s="478"/>
      <c r="DS62" s="482"/>
      <c r="DT62" s="231"/>
      <c r="DU62" s="231"/>
      <c r="DV62" s="231"/>
      <c r="DW62" s="231"/>
      <c r="DX62" s="231"/>
      <c r="DY62" s="478"/>
      <c r="DZ62" s="482"/>
      <c r="EA62" s="146"/>
      <c r="EB62" s="146"/>
      <c r="EC62" s="134">
        <f t="shared" si="2"/>
        <v>0</v>
      </c>
      <c r="ED62" s="134">
        <f t="shared" si="3"/>
        <v>0</v>
      </c>
      <c r="EF62" s="657"/>
      <c r="EG62" s="658"/>
      <c r="EH62" s="658"/>
      <c r="EI62" s="658"/>
      <c r="EJ62" s="658"/>
      <c r="EK62" s="658"/>
      <c r="EL62" s="658"/>
      <c r="EM62" s="658"/>
      <c r="EN62" s="658"/>
      <c r="EO62" s="658"/>
      <c r="EP62" s="658"/>
      <c r="EQ62" s="658"/>
      <c r="ER62" s="659"/>
      <c r="ES62" s="21"/>
    </row>
    <row r="63" spans="2:149" ht="18" customHeight="1" x14ac:dyDescent="0.3">
      <c r="B63" s="39"/>
      <c r="C63" s="229"/>
      <c r="D63" s="229"/>
      <c r="E63" s="229"/>
      <c r="F63" s="229"/>
      <c r="G63" s="239"/>
      <c r="H63" s="239"/>
      <c r="I63" s="239"/>
      <c r="J63" s="239"/>
      <c r="K63" s="239"/>
      <c r="L63" s="239"/>
      <c r="M63" s="232"/>
      <c r="N63" s="232"/>
      <c r="O63" s="233"/>
      <c r="P63" s="234"/>
      <c r="Q63" s="234"/>
      <c r="R63" s="237"/>
      <c r="S63" s="237"/>
      <c r="T63" s="237"/>
      <c r="U63" s="237"/>
      <c r="V63" s="237"/>
      <c r="W63" s="237"/>
      <c r="X63" s="237"/>
      <c r="Y63" s="237"/>
      <c r="Z63" s="237"/>
      <c r="AA63" s="237"/>
      <c r="AB63" s="237"/>
      <c r="AC63" s="237"/>
      <c r="AD63" s="231"/>
      <c r="AE63" s="231"/>
      <c r="AF63" s="231"/>
      <c r="AG63" s="231"/>
      <c r="AH63" s="231"/>
      <c r="AI63" s="231"/>
      <c r="AJ63" s="231"/>
      <c r="AK63" s="231"/>
      <c r="AL63" s="478"/>
      <c r="AM63" s="482"/>
      <c r="AN63" s="231"/>
      <c r="AO63" s="231"/>
      <c r="AP63" s="231"/>
      <c r="AQ63" s="231"/>
      <c r="AR63" s="231"/>
      <c r="AS63" s="478"/>
      <c r="AT63" s="482"/>
      <c r="AU63" s="231"/>
      <c r="AV63" s="231"/>
      <c r="AW63" s="231"/>
      <c r="AX63" s="231"/>
      <c r="AY63" s="231"/>
      <c r="AZ63" s="478"/>
      <c r="BA63" s="482"/>
      <c r="BB63" s="231"/>
      <c r="BC63" s="231"/>
      <c r="BD63" s="231"/>
      <c r="BE63" s="231"/>
      <c r="BF63" s="231"/>
      <c r="BG63" s="478"/>
      <c r="BH63" s="482"/>
      <c r="BI63" s="231"/>
      <c r="BJ63" s="231"/>
      <c r="BK63" s="231"/>
      <c r="BL63" s="231"/>
      <c r="BM63" s="231"/>
      <c r="BN63" s="478"/>
      <c r="BO63" s="482"/>
      <c r="BP63" s="231"/>
      <c r="BQ63" s="231"/>
      <c r="BR63" s="231"/>
      <c r="BS63" s="231"/>
      <c r="BT63" s="231"/>
      <c r="BU63" s="478"/>
      <c r="BV63" s="482"/>
      <c r="BW63" s="231"/>
      <c r="BX63" s="231"/>
      <c r="BY63" s="231"/>
      <c r="BZ63" s="231"/>
      <c r="CA63" s="231"/>
      <c r="CB63" s="478"/>
      <c r="CC63" s="482"/>
      <c r="CD63" s="231"/>
      <c r="CE63" s="231"/>
      <c r="CF63" s="231"/>
      <c r="CG63" s="231"/>
      <c r="CH63" s="231"/>
      <c r="CI63" s="478"/>
      <c r="CJ63" s="482"/>
      <c r="CK63" s="231"/>
      <c r="CL63" s="231"/>
      <c r="CM63" s="231"/>
      <c r="CN63" s="231"/>
      <c r="CO63" s="231"/>
      <c r="CP63" s="478"/>
      <c r="CQ63" s="482"/>
      <c r="CR63" s="231"/>
      <c r="CS63" s="231"/>
      <c r="CT63" s="231"/>
      <c r="CU63" s="231"/>
      <c r="CV63" s="231"/>
      <c r="CW63" s="478"/>
      <c r="CX63" s="482"/>
      <c r="CY63" s="231"/>
      <c r="CZ63" s="231"/>
      <c r="DA63" s="231"/>
      <c r="DB63" s="231"/>
      <c r="DC63" s="231"/>
      <c r="DD63" s="478"/>
      <c r="DE63" s="482"/>
      <c r="DF63" s="231"/>
      <c r="DG63" s="231"/>
      <c r="DH63" s="231"/>
      <c r="DI63" s="231"/>
      <c r="DJ63" s="231"/>
      <c r="DK63" s="478"/>
      <c r="DL63" s="482"/>
      <c r="DM63" s="231"/>
      <c r="DN63" s="231"/>
      <c r="DO63" s="231"/>
      <c r="DP63" s="231"/>
      <c r="DQ63" s="231"/>
      <c r="DR63" s="478"/>
      <c r="DS63" s="482"/>
      <c r="DT63" s="231"/>
      <c r="DU63" s="231"/>
      <c r="DV63" s="231"/>
      <c r="DW63" s="231"/>
      <c r="DX63" s="231"/>
      <c r="DY63" s="478"/>
      <c r="DZ63" s="482"/>
      <c r="EA63" s="146"/>
      <c r="EB63" s="146"/>
      <c r="EC63" s="134">
        <f t="shared" si="2"/>
        <v>0</v>
      </c>
      <c r="ED63" s="134">
        <f t="shared" si="3"/>
        <v>0</v>
      </c>
      <c r="EF63" s="657"/>
      <c r="EG63" s="658"/>
      <c r="EH63" s="658"/>
      <c r="EI63" s="658"/>
      <c r="EJ63" s="658"/>
      <c r="EK63" s="658"/>
      <c r="EL63" s="658"/>
      <c r="EM63" s="658"/>
      <c r="EN63" s="658"/>
      <c r="EO63" s="658"/>
      <c r="EP63" s="658"/>
      <c r="EQ63" s="658"/>
      <c r="ER63" s="659"/>
      <c r="ES63" s="21"/>
    </row>
    <row r="64" spans="2:149" ht="18" customHeight="1" x14ac:dyDescent="0.3">
      <c r="B64" s="39"/>
      <c r="C64" s="229"/>
      <c r="D64" s="230"/>
      <c r="E64" s="230"/>
      <c r="F64" s="229"/>
      <c r="G64" s="239"/>
      <c r="H64" s="239"/>
      <c r="I64" s="239"/>
      <c r="J64" s="239"/>
      <c r="K64" s="239"/>
      <c r="L64" s="239"/>
      <c r="M64" s="232"/>
      <c r="N64" s="232"/>
      <c r="O64" s="233"/>
      <c r="P64" s="234"/>
      <c r="Q64" s="237"/>
      <c r="R64" s="237"/>
      <c r="S64" s="237"/>
      <c r="T64" s="237"/>
      <c r="U64" s="237"/>
      <c r="V64" s="237"/>
      <c r="W64" s="237"/>
      <c r="X64" s="237"/>
      <c r="Y64" s="237"/>
      <c r="Z64" s="237"/>
      <c r="AA64" s="237"/>
      <c r="AB64" s="237"/>
      <c r="AC64" s="237"/>
      <c r="AD64" s="231"/>
      <c r="AE64" s="231"/>
      <c r="AF64" s="231"/>
      <c r="AG64" s="231"/>
      <c r="AH64" s="231"/>
      <c r="AI64" s="231"/>
      <c r="AJ64" s="231"/>
      <c r="AK64" s="231"/>
      <c r="AL64" s="478"/>
      <c r="AM64" s="482"/>
      <c r="AN64" s="231"/>
      <c r="AO64" s="231"/>
      <c r="AP64" s="231"/>
      <c r="AQ64" s="231"/>
      <c r="AR64" s="231"/>
      <c r="AS64" s="478"/>
      <c r="AT64" s="482"/>
      <c r="AU64" s="231"/>
      <c r="AV64" s="231"/>
      <c r="AW64" s="231"/>
      <c r="AX64" s="231"/>
      <c r="AY64" s="231"/>
      <c r="AZ64" s="478"/>
      <c r="BA64" s="482"/>
      <c r="BB64" s="231"/>
      <c r="BC64" s="231"/>
      <c r="BD64" s="231"/>
      <c r="BE64" s="231"/>
      <c r="BF64" s="231"/>
      <c r="BG64" s="478"/>
      <c r="BH64" s="482"/>
      <c r="BI64" s="231"/>
      <c r="BJ64" s="231"/>
      <c r="BK64" s="231"/>
      <c r="BL64" s="231"/>
      <c r="BM64" s="231"/>
      <c r="BN64" s="478"/>
      <c r="BO64" s="482"/>
      <c r="BP64" s="231"/>
      <c r="BQ64" s="231"/>
      <c r="BR64" s="231"/>
      <c r="BS64" s="231"/>
      <c r="BT64" s="231"/>
      <c r="BU64" s="478"/>
      <c r="BV64" s="482"/>
      <c r="BW64" s="231"/>
      <c r="BX64" s="231"/>
      <c r="BY64" s="231"/>
      <c r="BZ64" s="231"/>
      <c r="CA64" s="231"/>
      <c r="CB64" s="478"/>
      <c r="CC64" s="482"/>
      <c r="CD64" s="231"/>
      <c r="CE64" s="231"/>
      <c r="CF64" s="231"/>
      <c r="CG64" s="231"/>
      <c r="CH64" s="231"/>
      <c r="CI64" s="478"/>
      <c r="CJ64" s="482"/>
      <c r="CK64" s="231"/>
      <c r="CL64" s="231"/>
      <c r="CM64" s="231"/>
      <c r="CN64" s="231"/>
      <c r="CO64" s="231"/>
      <c r="CP64" s="478"/>
      <c r="CQ64" s="482"/>
      <c r="CR64" s="231"/>
      <c r="CS64" s="231"/>
      <c r="CT64" s="231"/>
      <c r="CU64" s="231"/>
      <c r="CV64" s="231"/>
      <c r="CW64" s="478"/>
      <c r="CX64" s="482"/>
      <c r="CY64" s="231"/>
      <c r="CZ64" s="231"/>
      <c r="DA64" s="231"/>
      <c r="DB64" s="231"/>
      <c r="DC64" s="231"/>
      <c r="DD64" s="478"/>
      <c r="DE64" s="482"/>
      <c r="DF64" s="231"/>
      <c r="DG64" s="231"/>
      <c r="DH64" s="231"/>
      <c r="DI64" s="231"/>
      <c r="DJ64" s="231"/>
      <c r="DK64" s="478"/>
      <c r="DL64" s="482"/>
      <c r="DM64" s="231"/>
      <c r="DN64" s="231"/>
      <c r="DO64" s="231"/>
      <c r="DP64" s="231"/>
      <c r="DQ64" s="231"/>
      <c r="DR64" s="478"/>
      <c r="DS64" s="482"/>
      <c r="DT64" s="231"/>
      <c r="DU64" s="231"/>
      <c r="DV64" s="231"/>
      <c r="DW64" s="231"/>
      <c r="DX64" s="231"/>
      <c r="DY64" s="478"/>
      <c r="DZ64" s="482"/>
      <c r="EA64" s="146"/>
      <c r="EB64" s="146"/>
      <c r="EC64" s="134">
        <f t="shared" si="2"/>
        <v>0</v>
      </c>
      <c r="ED64" s="134">
        <f t="shared" si="3"/>
        <v>0</v>
      </c>
      <c r="EF64" s="657"/>
      <c r="EG64" s="658"/>
      <c r="EH64" s="658"/>
      <c r="EI64" s="658"/>
      <c r="EJ64" s="658"/>
      <c r="EK64" s="658"/>
      <c r="EL64" s="658"/>
      <c r="EM64" s="658"/>
      <c r="EN64" s="658"/>
      <c r="EO64" s="658"/>
      <c r="EP64" s="658"/>
      <c r="EQ64" s="658"/>
      <c r="ER64" s="659"/>
      <c r="ES64" s="21"/>
    </row>
    <row r="65" spans="2:149" ht="18" customHeight="1" x14ac:dyDescent="0.3">
      <c r="B65" s="39"/>
      <c r="C65" s="229"/>
      <c r="D65" s="229"/>
      <c r="E65" s="229"/>
      <c r="F65" s="229"/>
      <c r="G65" s="239"/>
      <c r="H65" s="239"/>
      <c r="I65" s="239"/>
      <c r="J65" s="239"/>
      <c r="K65" s="239"/>
      <c r="L65" s="239"/>
      <c r="M65" s="232"/>
      <c r="N65" s="232"/>
      <c r="O65" s="233"/>
      <c r="P65" s="234"/>
      <c r="Q65" s="234"/>
      <c r="R65" s="237"/>
      <c r="S65" s="237"/>
      <c r="T65" s="237"/>
      <c r="U65" s="237"/>
      <c r="V65" s="237"/>
      <c r="W65" s="237"/>
      <c r="X65" s="237"/>
      <c r="Y65" s="237"/>
      <c r="Z65" s="237"/>
      <c r="AA65" s="237"/>
      <c r="AB65" s="237"/>
      <c r="AC65" s="237"/>
      <c r="AD65" s="231"/>
      <c r="AE65" s="231"/>
      <c r="AF65" s="231"/>
      <c r="AG65" s="231"/>
      <c r="AH65" s="231"/>
      <c r="AI65" s="231"/>
      <c r="AJ65" s="231"/>
      <c r="AK65" s="231"/>
      <c r="AL65" s="478"/>
      <c r="AM65" s="482"/>
      <c r="AN65" s="231"/>
      <c r="AO65" s="231"/>
      <c r="AP65" s="231"/>
      <c r="AQ65" s="231"/>
      <c r="AR65" s="231"/>
      <c r="AS65" s="478"/>
      <c r="AT65" s="482"/>
      <c r="AU65" s="231"/>
      <c r="AV65" s="231"/>
      <c r="AW65" s="231"/>
      <c r="AX65" s="231"/>
      <c r="AY65" s="231"/>
      <c r="AZ65" s="478"/>
      <c r="BA65" s="482"/>
      <c r="BB65" s="231"/>
      <c r="BC65" s="231"/>
      <c r="BD65" s="231"/>
      <c r="BE65" s="231"/>
      <c r="BF65" s="231"/>
      <c r="BG65" s="478"/>
      <c r="BH65" s="482"/>
      <c r="BI65" s="231"/>
      <c r="BJ65" s="231"/>
      <c r="BK65" s="231"/>
      <c r="BL65" s="231"/>
      <c r="BM65" s="231"/>
      <c r="BN65" s="478"/>
      <c r="BO65" s="482"/>
      <c r="BP65" s="231"/>
      <c r="BQ65" s="231"/>
      <c r="BR65" s="231"/>
      <c r="BS65" s="231"/>
      <c r="BT65" s="231"/>
      <c r="BU65" s="478"/>
      <c r="BV65" s="482"/>
      <c r="BW65" s="231"/>
      <c r="BX65" s="231"/>
      <c r="BY65" s="231"/>
      <c r="BZ65" s="231"/>
      <c r="CA65" s="231"/>
      <c r="CB65" s="478"/>
      <c r="CC65" s="482"/>
      <c r="CD65" s="231"/>
      <c r="CE65" s="231"/>
      <c r="CF65" s="231"/>
      <c r="CG65" s="231"/>
      <c r="CH65" s="231"/>
      <c r="CI65" s="478"/>
      <c r="CJ65" s="482"/>
      <c r="CK65" s="231"/>
      <c r="CL65" s="231"/>
      <c r="CM65" s="231"/>
      <c r="CN65" s="231"/>
      <c r="CO65" s="231"/>
      <c r="CP65" s="478"/>
      <c r="CQ65" s="482"/>
      <c r="CR65" s="231"/>
      <c r="CS65" s="231"/>
      <c r="CT65" s="231"/>
      <c r="CU65" s="231"/>
      <c r="CV65" s="231"/>
      <c r="CW65" s="478"/>
      <c r="CX65" s="482"/>
      <c r="CY65" s="231"/>
      <c r="CZ65" s="231"/>
      <c r="DA65" s="231"/>
      <c r="DB65" s="231"/>
      <c r="DC65" s="231"/>
      <c r="DD65" s="478"/>
      <c r="DE65" s="482"/>
      <c r="DF65" s="231"/>
      <c r="DG65" s="231"/>
      <c r="DH65" s="231"/>
      <c r="DI65" s="231"/>
      <c r="DJ65" s="231"/>
      <c r="DK65" s="478"/>
      <c r="DL65" s="482"/>
      <c r="DM65" s="231"/>
      <c r="DN65" s="231"/>
      <c r="DO65" s="231"/>
      <c r="DP65" s="231"/>
      <c r="DQ65" s="231"/>
      <c r="DR65" s="478"/>
      <c r="DS65" s="482"/>
      <c r="DT65" s="231"/>
      <c r="DU65" s="231"/>
      <c r="DV65" s="231"/>
      <c r="DW65" s="231"/>
      <c r="DX65" s="231"/>
      <c r="DY65" s="478"/>
      <c r="DZ65" s="482"/>
      <c r="EA65" s="146"/>
      <c r="EB65" s="146"/>
      <c r="EC65" s="134">
        <f t="shared" si="2"/>
        <v>0</v>
      </c>
      <c r="ED65" s="134">
        <f t="shared" si="3"/>
        <v>0</v>
      </c>
      <c r="EF65" s="657"/>
      <c r="EG65" s="658"/>
      <c r="EH65" s="658"/>
      <c r="EI65" s="658"/>
      <c r="EJ65" s="658"/>
      <c r="EK65" s="658"/>
      <c r="EL65" s="658"/>
      <c r="EM65" s="658"/>
      <c r="EN65" s="658"/>
      <c r="EO65" s="658"/>
      <c r="EP65" s="658"/>
      <c r="EQ65" s="658"/>
      <c r="ER65" s="659"/>
      <c r="ES65" s="21"/>
    </row>
    <row r="66" spans="2:149" ht="18" customHeight="1" x14ac:dyDescent="0.3">
      <c r="B66" s="39"/>
      <c r="C66" s="229"/>
      <c r="D66" s="230"/>
      <c r="E66" s="230"/>
      <c r="F66" s="229"/>
      <c r="G66" s="239"/>
      <c r="H66" s="239"/>
      <c r="I66" s="239"/>
      <c r="J66" s="239"/>
      <c r="K66" s="239"/>
      <c r="L66" s="239"/>
      <c r="M66" s="232"/>
      <c r="N66" s="232"/>
      <c r="O66" s="233"/>
      <c r="P66" s="234"/>
      <c r="Q66" s="237"/>
      <c r="R66" s="237"/>
      <c r="S66" s="237"/>
      <c r="T66" s="237"/>
      <c r="U66" s="237"/>
      <c r="V66" s="237"/>
      <c r="W66" s="237"/>
      <c r="X66" s="237"/>
      <c r="Y66" s="237"/>
      <c r="Z66" s="237"/>
      <c r="AA66" s="237"/>
      <c r="AB66" s="237"/>
      <c r="AC66" s="237"/>
      <c r="AD66" s="231"/>
      <c r="AE66" s="231"/>
      <c r="AF66" s="231"/>
      <c r="AG66" s="231"/>
      <c r="AH66" s="231"/>
      <c r="AI66" s="231"/>
      <c r="AJ66" s="231"/>
      <c r="AK66" s="231"/>
      <c r="AL66" s="478"/>
      <c r="AM66" s="482"/>
      <c r="AN66" s="231"/>
      <c r="AO66" s="231"/>
      <c r="AP66" s="231"/>
      <c r="AQ66" s="231"/>
      <c r="AR66" s="231"/>
      <c r="AS66" s="478"/>
      <c r="AT66" s="482"/>
      <c r="AU66" s="231"/>
      <c r="AV66" s="231"/>
      <c r="AW66" s="231"/>
      <c r="AX66" s="231"/>
      <c r="AY66" s="231"/>
      <c r="AZ66" s="478"/>
      <c r="BA66" s="482"/>
      <c r="BB66" s="231"/>
      <c r="BC66" s="231"/>
      <c r="BD66" s="231"/>
      <c r="BE66" s="231"/>
      <c r="BF66" s="231"/>
      <c r="BG66" s="478"/>
      <c r="BH66" s="482"/>
      <c r="BI66" s="231"/>
      <c r="BJ66" s="231"/>
      <c r="BK66" s="231"/>
      <c r="BL66" s="231"/>
      <c r="BM66" s="231"/>
      <c r="BN66" s="478"/>
      <c r="BO66" s="482"/>
      <c r="BP66" s="231"/>
      <c r="BQ66" s="231"/>
      <c r="BR66" s="231"/>
      <c r="BS66" s="231"/>
      <c r="BT66" s="231"/>
      <c r="BU66" s="478"/>
      <c r="BV66" s="482"/>
      <c r="BW66" s="231"/>
      <c r="BX66" s="231"/>
      <c r="BY66" s="231"/>
      <c r="BZ66" s="231"/>
      <c r="CA66" s="231"/>
      <c r="CB66" s="478"/>
      <c r="CC66" s="482"/>
      <c r="CD66" s="231"/>
      <c r="CE66" s="231"/>
      <c r="CF66" s="231"/>
      <c r="CG66" s="231"/>
      <c r="CH66" s="231"/>
      <c r="CI66" s="478"/>
      <c r="CJ66" s="482"/>
      <c r="CK66" s="231"/>
      <c r="CL66" s="231"/>
      <c r="CM66" s="231"/>
      <c r="CN66" s="231"/>
      <c r="CO66" s="231"/>
      <c r="CP66" s="478"/>
      <c r="CQ66" s="482"/>
      <c r="CR66" s="231"/>
      <c r="CS66" s="231"/>
      <c r="CT66" s="231"/>
      <c r="CU66" s="231"/>
      <c r="CV66" s="231"/>
      <c r="CW66" s="478"/>
      <c r="CX66" s="482"/>
      <c r="CY66" s="231"/>
      <c r="CZ66" s="231"/>
      <c r="DA66" s="231"/>
      <c r="DB66" s="231"/>
      <c r="DC66" s="231"/>
      <c r="DD66" s="478"/>
      <c r="DE66" s="482"/>
      <c r="DF66" s="231"/>
      <c r="DG66" s="231"/>
      <c r="DH66" s="231"/>
      <c r="DI66" s="231"/>
      <c r="DJ66" s="231"/>
      <c r="DK66" s="478"/>
      <c r="DL66" s="482"/>
      <c r="DM66" s="231"/>
      <c r="DN66" s="231"/>
      <c r="DO66" s="231"/>
      <c r="DP66" s="231"/>
      <c r="DQ66" s="231"/>
      <c r="DR66" s="478"/>
      <c r="DS66" s="482"/>
      <c r="DT66" s="231"/>
      <c r="DU66" s="231"/>
      <c r="DV66" s="231"/>
      <c r="DW66" s="231"/>
      <c r="DX66" s="231"/>
      <c r="DY66" s="478"/>
      <c r="DZ66" s="482"/>
      <c r="EA66" s="146"/>
      <c r="EB66" s="146"/>
      <c r="EC66" s="134">
        <f t="shared" si="2"/>
        <v>0</v>
      </c>
      <c r="ED66" s="134">
        <f t="shared" si="3"/>
        <v>0</v>
      </c>
      <c r="EF66" s="657"/>
      <c r="EG66" s="658"/>
      <c r="EH66" s="658"/>
      <c r="EI66" s="658"/>
      <c r="EJ66" s="658"/>
      <c r="EK66" s="658"/>
      <c r="EL66" s="658"/>
      <c r="EM66" s="658"/>
      <c r="EN66" s="658"/>
      <c r="EO66" s="658"/>
      <c r="EP66" s="658"/>
      <c r="EQ66" s="658"/>
      <c r="ER66" s="659"/>
      <c r="ES66" s="21"/>
    </row>
    <row r="67" spans="2:149" ht="18" customHeight="1" x14ac:dyDescent="0.3">
      <c r="B67" s="39"/>
      <c r="C67" s="229"/>
      <c r="D67" s="229"/>
      <c r="E67" s="229"/>
      <c r="F67" s="229"/>
      <c r="G67" s="239"/>
      <c r="H67" s="239"/>
      <c r="I67" s="239"/>
      <c r="J67" s="239"/>
      <c r="K67" s="239"/>
      <c r="L67" s="239"/>
      <c r="M67" s="232"/>
      <c r="N67" s="232"/>
      <c r="O67" s="233"/>
      <c r="P67" s="234"/>
      <c r="Q67" s="234"/>
      <c r="R67" s="237"/>
      <c r="S67" s="237"/>
      <c r="T67" s="237"/>
      <c r="U67" s="237"/>
      <c r="V67" s="237"/>
      <c r="W67" s="237"/>
      <c r="X67" s="237"/>
      <c r="Y67" s="237"/>
      <c r="Z67" s="237"/>
      <c r="AA67" s="237"/>
      <c r="AB67" s="237"/>
      <c r="AC67" s="237"/>
      <c r="AD67" s="231"/>
      <c r="AE67" s="231"/>
      <c r="AF67" s="231"/>
      <c r="AG67" s="231"/>
      <c r="AH67" s="231"/>
      <c r="AI67" s="231"/>
      <c r="AJ67" s="231"/>
      <c r="AK67" s="231"/>
      <c r="AL67" s="478"/>
      <c r="AM67" s="482"/>
      <c r="AN67" s="231"/>
      <c r="AO67" s="231"/>
      <c r="AP67" s="231"/>
      <c r="AQ67" s="231"/>
      <c r="AR67" s="231"/>
      <c r="AS67" s="478"/>
      <c r="AT67" s="482"/>
      <c r="AU67" s="231"/>
      <c r="AV67" s="231"/>
      <c r="AW67" s="231"/>
      <c r="AX67" s="231"/>
      <c r="AY67" s="231"/>
      <c r="AZ67" s="478"/>
      <c r="BA67" s="482"/>
      <c r="BB67" s="231"/>
      <c r="BC67" s="231"/>
      <c r="BD67" s="231"/>
      <c r="BE67" s="231"/>
      <c r="BF67" s="231"/>
      <c r="BG67" s="478"/>
      <c r="BH67" s="482"/>
      <c r="BI67" s="231"/>
      <c r="BJ67" s="231"/>
      <c r="BK67" s="231"/>
      <c r="BL67" s="231"/>
      <c r="BM67" s="231"/>
      <c r="BN67" s="478"/>
      <c r="BO67" s="482"/>
      <c r="BP67" s="231"/>
      <c r="BQ67" s="231"/>
      <c r="BR67" s="231"/>
      <c r="BS67" s="231"/>
      <c r="BT67" s="231"/>
      <c r="BU67" s="478"/>
      <c r="BV67" s="482"/>
      <c r="BW67" s="231"/>
      <c r="BX67" s="231"/>
      <c r="BY67" s="231"/>
      <c r="BZ67" s="231"/>
      <c r="CA67" s="231"/>
      <c r="CB67" s="478"/>
      <c r="CC67" s="482"/>
      <c r="CD67" s="231"/>
      <c r="CE67" s="231"/>
      <c r="CF67" s="231"/>
      <c r="CG67" s="231"/>
      <c r="CH67" s="231"/>
      <c r="CI67" s="478"/>
      <c r="CJ67" s="482"/>
      <c r="CK67" s="231"/>
      <c r="CL67" s="231"/>
      <c r="CM67" s="231"/>
      <c r="CN67" s="231"/>
      <c r="CO67" s="231"/>
      <c r="CP67" s="478"/>
      <c r="CQ67" s="482"/>
      <c r="CR67" s="231"/>
      <c r="CS67" s="231"/>
      <c r="CT67" s="231"/>
      <c r="CU67" s="231"/>
      <c r="CV67" s="231"/>
      <c r="CW67" s="478"/>
      <c r="CX67" s="482"/>
      <c r="CY67" s="231"/>
      <c r="CZ67" s="231"/>
      <c r="DA67" s="231"/>
      <c r="DB67" s="231"/>
      <c r="DC67" s="231"/>
      <c r="DD67" s="478"/>
      <c r="DE67" s="482"/>
      <c r="DF67" s="231"/>
      <c r="DG67" s="231"/>
      <c r="DH67" s="231"/>
      <c r="DI67" s="231"/>
      <c r="DJ67" s="231"/>
      <c r="DK67" s="478"/>
      <c r="DL67" s="482"/>
      <c r="DM67" s="231"/>
      <c r="DN67" s="231"/>
      <c r="DO67" s="231"/>
      <c r="DP67" s="231"/>
      <c r="DQ67" s="231"/>
      <c r="DR67" s="478"/>
      <c r="DS67" s="482"/>
      <c r="DT67" s="231"/>
      <c r="DU67" s="231"/>
      <c r="DV67" s="231"/>
      <c r="DW67" s="231"/>
      <c r="DX67" s="231"/>
      <c r="DY67" s="478"/>
      <c r="DZ67" s="482"/>
      <c r="EA67" s="146"/>
      <c r="EB67" s="146"/>
      <c r="EC67" s="134">
        <f t="shared" si="2"/>
        <v>0</v>
      </c>
      <c r="ED67" s="134">
        <f t="shared" si="3"/>
        <v>0</v>
      </c>
      <c r="EF67" s="657"/>
      <c r="EG67" s="658"/>
      <c r="EH67" s="658"/>
      <c r="EI67" s="658"/>
      <c r="EJ67" s="658"/>
      <c r="EK67" s="658"/>
      <c r="EL67" s="658"/>
      <c r="EM67" s="658"/>
      <c r="EN67" s="658"/>
      <c r="EO67" s="658"/>
      <c r="EP67" s="658"/>
      <c r="EQ67" s="658"/>
      <c r="ER67" s="659"/>
      <c r="ES67" s="21"/>
    </row>
    <row r="68" spans="2:149" ht="18" customHeight="1" x14ac:dyDescent="0.3">
      <c r="B68" s="39"/>
      <c r="C68" s="229"/>
      <c r="D68" s="230"/>
      <c r="E68" s="230"/>
      <c r="F68" s="229"/>
      <c r="G68" s="239"/>
      <c r="H68" s="239"/>
      <c r="I68" s="239"/>
      <c r="J68" s="239"/>
      <c r="K68" s="239"/>
      <c r="L68" s="239"/>
      <c r="M68" s="232"/>
      <c r="N68" s="232"/>
      <c r="O68" s="233"/>
      <c r="P68" s="234"/>
      <c r="Q68" s="237"/>
      <c r="R68" s="237"/>
      <c r="S68" s="237"/>
      <c r="T68" s="237"/>
      <c r="U68" s="237"/>
      <c r="V68" s="237"/>
      <c r="W68" s="237"/>
      <c r="X68" s="237"/>
      <c r="Y68" s="237"/>
      <c r="Z68" s="237"/>
      <c r="AA68" s="237"/>
      <c r="AB68" s="237"/>
      <c r="AC68" s="237"/>
      <c r="AD68" s="231"/>
      <c r="AE68" s="231"/>
      <c r="AF68" s="231"/>
      <c r="AG68" s="231"/>
      <c r="AH68" s="231"/>
      <c r="AI68" s="231"/>
      <c r="AJ68" s="231"/>
      <c r="AK68" s="231"/>
      <c r="AL68" s="478"/>
      <c r="AM68" s="482"/>
      <c r="AN68" s="231"/>
      <c r="AO68" s="231"/>
      <c r="AP68" s="231"/>
      <c r="AQ68" s="231"/>
      <c r="AR68" s="231"/>
      <c r="AS68" s="478"/>
      <c r="AT68" s="482"/>
      <c r="AU68" s="231"/>
      <c r="AV68" s="231"/>
      <c r="AW68" s="231"/>
      <c r="AX68" s="231"/>
      <c r="AY68" s="231"/>
      <c r="AZ68" s="478"/>
      <c r="BA68" s="482"/>
      <c r="BB68" s="231"/>
      <c r="BC68" s="231"/>
      <c r="BD68" s="231"/>
      <c r="BE68" s="231"/>
      <c r="BF68" s="231"/>
      <c r="BG68" s="478"/>
      <c r="BH68" s="482"/>
      <c r="BI68" s="231"/>
      <c r="BJ68" s="231"/>
      <c r="BK68" s="231"/>
      <c r="BL68" s="231"/>
      <c r="BM68" s="231"/>
      <c r="BN68" s="478"/>
      <c r="BO68" s="482"/>
      <c r="BP68" s="231"/>
      <c r="BQ68" s="231"/>
      <c r="BR68" s="231"/>
      <c r="BS68" s="231"/>
      <c r="BT68" s="231"/>
      <c r="BU68" s="478"/>
      <c r="BV68" s="482"/>
      <c r="BW68" s="231"/>
      <c r="BX68" s="231"/>
      <c r="BY68" s="231"/>
      <c r="BZ68" s="231"/>
      <c r="CA68" s="231"/>
      <c r="CB68" s="478"/>
      <c r="CC68" s="482"/>
      <c r="CD68" s="231"/>
      <c r="CE68" s="231"/>
      <c r="CF68" s="231"/>
      <c r="CG68" s="231"/>
      <c r="CH68" s="231"/>
      <c r="CI68" s="478"/>
      <c r="CJ68" s="482"/>
      <c r="CK68" s="231"/>
      <c r="CL68" s="231"/>
      <c r="CM68" s="231"/>
      <c r="CN68" s="231"/>
      <c r="CO68" s="231"/>
      <c r="CP68" s="478"/>
      <c r="CQ68" s="482"/>
      <c r="CR68" s="231"/>
      <c r="CS68" s="231"/>
      <c r="CT68" s="231"/>
      <c r="CU68" s="231"/>
      <c r="CV68" s="231"/>
      <c r="CW68" s="478"/>
      <c r="CX68" s="482"/>
      <c r="CY68" s="231"/>
      <c r="CZ68" s="231"/>
      <c r="DA68" s="231"/>
      <c r="DB68" s="231"/>
      <c r="DC68" s="231"/>
      <c r="DD68" s="478"/>
      <c r="DE68" s="482"/>
      <c r="DF68" s="231"/>
      <c r="DG68" s="231"/>
      <c r="DH68" s="231"/>
      <c r="DI68" s="231"/>
      <c r="DJ68" s="231"/>
      <c r="DK68" s="478"/>
      <c r="DL68" s="482"/>
      <c r="DM68" s="231"/>
      <c r="DN68" s="231"/>
      <c r="DO68" s="231"/>
      <c r="DP68" s="231"/>
      <c r="DQ68" s="231"/>
      <c r="DR68" s="478"/>
      <c r="DS68" s="482"/>
      <c r="DT68" s="231"/>
      <c r="DU68" s="231"/>
      <c r="DV68" s="231"/>
      <c r="DW68" s="231"/>
      <c r="DX68" s="231"/>
      <c r="DY68" s="478"/>
      <c r="DZ68" s="482"/>
      <c r="EA68" s="146"/>
      <c r="EB68" s="146"/>
      <c r="EC68" s="134">
        <f t="shared" si="2"/>
        <v>0</v>
      </c>
      <c r="ED68" s="134">
        <f t="shared" si="3"/>
        <v>0</v>
      </c>
      <c r="EF68" s="657"/>
      <c r="EG68" s="658"/>
      <c r="EH68" s="658"/>
      <c r="EI68" s="658"/>
      <c r="EJ68" s="658"/>
      <c r="EK68" s="658"/>
      <c r="EL68" s="658"/>
      <c r="EM68" s="658"/>
      <c r="EN68" s="658"/>
      <c r="EO68" s="658"/>
      <c r="EP68" s="658"/>
      <c r="EQ68" s="658"/>
      <c r="ER68" s="659"/>
      <c r="ES68" s="21"/>
    </row>
    <row r="69" spans="2:149" ht="18" customHeight="1" x14ac:dyDescent="0.3">
      <c r="B69" s="39"/>
      <c r="C69" s="229"/>
      <c r="D69" s="229"/>
      <c r="E69" s="229"/>
      <c r="F69" s="229"/>
      <c r="G69" s="239"/>
      <c r="H69" s="239"/>
      <c r="I69" s="239"/>
      <c r="J69" s="239"/>
      <c r="K69" s="239"/>
      <c r="L69" s="239"/>
      <c r="M69" s="232"/>
      <c r="N69" s="232"/>
      <c r="O69" s="233"/>
      <c r="P69" s="234"/>
      <c r="Q69" s="234"/>
      <c r="R69" s="237"/>
      <c r="S69" s="237"/>
      <c r="T69" s="237"/>
      <c r="U69" s="237"/>
      <c r="V69" s="237"/>
      <c r="W69" s="237"/>
      <c r="X69" s="237"/>
      <c r="Y69" s="237"/>
      <c r="Z69" s="237"/>
      <c r="AA69" s="237"/>
      <c r="AB69" s="237"/>
      <c r="AC69" s="237"/>
      <c r="AD69" s="231"/>
      <c r="AE69" s="231"/>
      <c r="AF69" s="231"/>
      <c r="AG69" s="231"/>
      <c r="AH69" s="231"/>
      <c r="AI69" s="231"/>
      <c r="AJ69" s="231"/>
      <c r="AK69" s="231"/>
      <c r="AL69" s="478"/>
      <c r="AM69" s="482"/>
      <c r="AN69" s="231"/>
      <c r="AO69" s="231"/>
      <c r="AP69" s="231"/>
      <c r="AQ69" s="231"/>
      <c r="AR69" s="231"/>
      <c r="AS69" s="478"/>
      <c r="AT69" s="482"/>
      <c r="AU69" s="231"/>
      <c r="AV69" s="231"/>
      <c r="AW69" s="231"/>
      <c r="AX69" s="231"/>
      <c r="AY69" s="231"/>
      <c r="AZ69" s="478"/>
      <c r="BA69" s="482"/>
      <c r="BB69" s="231"/>
      <c r="BC69" s="231"/>
      <c r="BD69" s="231"/>
      <c r="BE69" s="231"/>
      <c r="BF69" s="231"/>
      <c r="BG69" s="478"/>
      <c r="BH69" s="482"/>
      <c r="BI69" s="231"/>
      <c r="BJ69" s="231"/>
      <c r="BK69" s="231"/>
      <c r="BL69" s="231"/>
      <c r="BM69" s="231"/>
      <c r="BN69" s="478"/>
      <c r="BO69" s="482"/>
      <c r="BP69" s="231"/>
      <c r="BQ69" s="231"/>
      <c r="BR69" s="231"/>
      <c r="BS69" s="231"/>
      <c r="BT69" s="231"/>
      <c r="BU69" s="478"/>
      <c r="BV69" s="482"/>
      <c r="BW69" s="231"/>
      <c r="BX69" s="231"/>
      <c r="BY69" s="231"/>
      <c r="BZ69" s="231"/>
      <c r="CA69" s="231"/>
      <c r="CB69" s="478"/>
      <c r="CC69" s="482"/>
      <c r="CD69" s="231"/>
      <c r="CE69" s="231"/>
      <c r="CF69" s="231"/>
      <c r="CG69" s="231"/>
      <c r="CH69" s="231"/>
      <c r="CI69" s="478"/>
      <c r="CJ69" s="482"/>
      <c r="CK69" s="231"/>
      <c r="CL69" s="231"/>
      <c r="CM69" s="231"/>
      <c r="CN69" s="231"/>
      <c r="CO69" s="231"/>
      <c r="CP69" s="478"/>
      <c r="CQ69" s="482"/>
      <c r="CR69" s="231"/>
      <c r="CS69" s="231"/>
      <c r="CT69" s="231"/>
      <c r="CU69" s="231"/>
      <c r="CV69" s="231"/>
      <c r="CW69" s="478"/>
      <c r="CX69" s="482"/>
      <c r="CY69" s="231"/>
      <c r="CZ69" s="231"/>
      <c r="DA69" s="231"/>
      <c r="DB69" s="231"/>
      <c r="DC69" s="231"/>
      <c r="DD69" s="478"/>
      <c r="DE69" s="482"/>
      <c r="DF69" s="231"/>
      <c r="DG69" s="231"/>
      <c r="DH69" s="231"/>
      <c r="DI69" s="231"/>
      <c r="DJ69" s="231"/>
      <c r="DK69" s="478"/>
      <c r="DL69" s="482"/>
      <c r="DM69" s="231"/>
      <c r="DN69" s="231"/>
      <c r="DO69" s="231"/>
      <c r="DP69" s="231"/>
      <c r="DQ69" s="231"/>
      <c r="DR69" s="478"/>
      <c r="DS69" s="482"/>
      <c r="DT69" s="231"/>
      <c r="DU69" s="231"/>
      <c r="DV69" s="231"/>
      <c r="DW69" s="231"/>
      <c r="DX69" s="231"/>
      <c r="DY69" s="478"/>
      <c r="DZ69" s="482"/>
      <c r="EA69" s="146"/>
      <c r="EB69" s="146"/>
      <c r="EC69" s="134">
        <f t="shared" si="2"/>
        <v>0</v>
      </c>
      <c r="ED69" s="134">
        <f t="shared" si="3"/>
        <v>0</v>
      </c>
      <c r="EF69" s="657"/>
      <c r="EG69" s="658"/>
      <c r="EH69" s="658"/>
      <c r="EI69" s="658"/>
      <c r="EJ69" s="658"/>
      <c r="EK69" s="658"/>
      <c r="EL69" s="658"/>
      <c r="EM69" s="658"/>
      <c r="EN69" s="658"/>
      <c r="EO69" s="658"/>
      <c r="EP69" s="658"/>
      <c r="EQ69" s="658"/>
      <c r="ER69" s="659"/>
      <c r="ES69" s="21"/>
    </row>
    <row r="70" spans="2:149" ht="18" customHeight="1" x14ac:dyDescent="0.3">
      <c r="B70" s="39"/>
      <c r="C70" s="229"/>
      <c r="D70" s="230"/>
      <c r="E70" s="230"/>
      <c r="F70" s="229"/>
      <c r="G70" s="239"/>
      <c r="H70" s="239"/>
      <c r="I70" s="239"/>
      <c r="J70" s="239"/>
      <c r="K70" s="239"/>
      <c r="L70" s="239"/>
      <c r="M70" s="232"/>
      <c r="N70" s="232"/>
      <c r="O70" s="233"/>
      <c r="P70" s="234"/>
      <c r="Q70" s="237"/>
      <c r="R70" s="237"/>
      <c r="S70" s="237"/>
      <c r="T70" s="237"/>
      <c r="U70" s="237"/>
      <c r="V70" s="237"/>
      <c r="W70" s="237"/>
      <c r="X70" s="237"/>
      <c r="Y70" s="237"/>
      <c r="Z70" s="237"/>
      <c r="AA70" s="237"/>
      <c r="AB70" s="237"/>
      <c r="AC70" s="237"/>
      <c r="AD70" s="231"/>
      <c r="AE70" s="231"/>
      <c r="AF70" s="231"/>
      <c r="AG70" s="231"/>
      <c r="AH70" s="231"/>
      <c r="AI70" s="231"/>
      <c r="AJ70" s="231"/>
      <c r="AK70" s="231"/>
      <c r="AL70" s="478"/>
      <c r="AM70" s="482"/>
      <c r="AN70" s="231"/>
      <c r="AO70" s="231"/>
      <c r="AP70" s="231"/>
      <c r="AQ70" s="231"/>
      <c r="AR70" s="231"/>
      <c r="AS70" s="478"/>
      <c r="AT70" s="482"/>
      <c r="AU70" s="231"/>
      <c r="AV70" s="231"/>
      <c r="AW70" s="231"/>
      <c r="AX70" s="231"/>
      <c r="AY70" s="231"/>
      <c r="AZ70" s="478"/>
      <c r="BA70" s="482"/>
      <c r="BB70" s="231"/>
      <c r="BC70" s="231"/>
      <c r="BD70" s="231"/>
      <c r="BE70" s="231"/>
      <c r="BF70" s="231"/>
      <c r="BG70" s="478"/>
      <c r="BH70" s="482"/>
      <c r="BI70" s="231"/>
      <c r="BJ70" s="231"/>
      <c r="BK70" s="231"/>
      <c r="BL70" s="231"/>
      <c r="BM70" s="231"/>
      <c r="BN70" s="478"/>
      <c r="BO70" s="482"/>
      <c r="BP70" s="231"/>
      <c r="BQ70" s="231"/>
      <c r="BR70" s="231"/>
      <c r="BS70" s="231"/>
      <c r="BT70" s="231"/>
      <c r="BU70" s="478"/>
      <c r="BV70" s="482"/>
      <c r="BW70" s="231"/>
      <c r="BX70" s="231"/>
      <c r="BY70" s="231"/>
      <c r="BZ70" s="231"/>
      <c r="CA70" s="231"/>
      <c r="CB70" s="478"/>
      <c r="CC70" s="482"/>
      <c r="CD70" s="231"/>
      <c r="CE70" s="231"/>
      <c r="CF70" s="231"/>
      <c r="CG70" s="231"/>
      <c r="CH70" s="231"/>
      <c r="CI70" s="478"/>
      <c r="CJ70" s="482"/>
      <c r="CK70" s="231"/>
      <c r="CL70" s="231"/>
      <c r="CM70" s="231"/>
      <c r="CN70" s="231"/>
      <c r="CO70" s="231"/>
      <c r="CP70" s="478"/>
      <c r="CQ70" s="482"/>
      <c r="CR70" s="231"/>
      <c r="CS70" s="231"/>
      <c r="CT70" s="231"/>
      <c r="CU70" s="231"/>
      <c r="CV70" s="231"/>
      <c r="CW70" s="478"/>
      <c r="CX70" s="482"/>
      <c r="CY70" s="231"/>
      <c r="CZ70" s="231"/>
      <c r="DA70" s="231"/>
      <c r="DB70" s="231"/>
      <c r="DC70" s="231"/>
      <c r="DD70" s="478"/>
      <c r="DE70" s="482"/>
      <c r="DF70" s="231"/>
      <c r="DG70" s="231"/>
      <c r="DH70" s="231"/>
      <c r="DI70" s="231"/>
      <c r="DJ70" s="231"/>
      <c r="DK70" s="478"/>
      <c r="DL70" s="482"/>
      <c r="DM70" s="231"/>
      <c r="DN70" s="231"/>
      <c r="DO70" s="231"/>
      <c r="DP70" s="231"/>
      <c r="DQ70" s="231"/>
      <c r="DR70" s="478"/>
      <c r="DS70" s="482"/>
      <c r="DT70" s="231"/>
      <c r="DU70" s="231"/>
      <c r="DV70" s="231"/>
      <c r="DW70" s="231"/>
      <c r="DX70" s="231"/>
      <c r="DY70" s="478"/>
      <c r="DZ70" s="482"/>
      <c r="EA70" s="146"/>
      <c r="EB70" s="146"/>
      <c r="EC70" s="134">
        <f t="shared" si="2"/>
        <v>0</v>
      </c>
      <c r="ED70" s="134">
        <f t="shared" si="3"/>
        <v>0</v>
      </c>
      <c r="EF70" s="657"/>
      <c r="EG70" s="658"/>
      <c r="EH70" s="658"/>
      <c r="EI70" s="658"/>
      <c r="EJ70" s="658"/>
      <c r="EK70" s="658"/>
      <c r="EL70" s="658"/>
      <c r="EM70" s="658"/>
      <c r="EN70" s="658"/>
      <c r="EO70" s="658"/>
      <c r="EP70" s="658"/>
      <c r="EQ70" s="658"/>
      <c r="ER70" s="659"/>
      <c r="ES70" s="21"/>
    </row>
    <row r="71" spans="2:149" ht="18" customHeight="1" x14ac:dyDescent="0.3">
      <c r="B71" s="39"/>
      <c r="C71" s="229"/>
      <c r="D71" s="229"/>
      <c r="E71" s="229"/>
      <c r="F71" s="229"/>
      <c r="G71" s="239"/>
      <c r="H71" s="239"/>
      <c r="I71" s="239"/>
      <c r="J71" s="239"/>
      <c r="K71" s="239"/>
      <c r="L71" s="239"/>
      <c r="M71" s="232"/>
      <c r="N71" s="232"/>
      <c r="O71" s="233"/>
      <c r="P71" s="234"/>
      <c r="Q71" s="234"/>
      <c r="R71" s="237"/>
      <c r="S71" s="237"/>
      <c r="T71" s="237"/>
      <c r="U71" s="237"/>
      <c r="V71" s="237"/>
      <c r="W71" s="237"/>
      <c r="X71" s="237"/>
      <c r="Y71" s="237"/>
      <c r="Z71" s="237"/>
      <c r="AA71" s="237"/>
      <c r="AB71" s="237"/>
      <c r="AC71" s="237"/>
      <c r="AD71" s="231"/>
      <c r="AE71" s="231"/>
      <c r="AF71" s="231"/>
      <c r="AG71" s="231"/>
      <c r="AH71" s="231"/>
      <c r="AI71" s="231"/>
      <c r="AJ71" s="231"/>
      <c r="AK71" s="231"/>
      <c r="AL71" s="478"/>
      <c r="AM71" s="482"/>
      <c r="AN71" s="231"/>
      <c r="AO71" s="231"/>
      <c r="AP71" s="231"/>
      <c r="AQ71" s="231"/>
      <c r="AR71" s="231"/>
      <c r="AS71" s="478"/>
      <c r="AT71" s="482"/>
      <c r="AU71" s="231"/>
      <c r="AV71" s="231"/>
      <c r="AW71" s="231"/>
      <c r="AX71" s="231"/>
      <c r="AY71" s="231"/>
      <c r="AZ71" s="478"/>
      <c r="BA71" s="482"/>
      <c r="BB71" s="231"/>
      <c r="BC71" s="231"/>
      <c r="BD71" s="231"/>
      <c r="BE71" s="231"/>
      <c r="BF71" s="231"/>
      <c r="BG71" s="478"/>
      <c r="BH71" s="482"/>
      <c r="BI71" s="231"/>
      <c r="BJ71" s="231"/>
      <c r="BK71" s="231"/>
      <c r="BL71" s="231"/>
      <c r="BM71" s="231"/>
      <c r="BN71" s="478"/>
      <c r="BO71" s="482"/>
      <c r="BP71" s="231"/>
      <c r="BQ71" s="231"/>
      <c r="BR71" s="231"/>
      <c r="BS71" s="231"/>
      <c r="BT71" s="231"/>
      <c r="BU71" s="478"/>
      <c r="BV71" s="482"/>
      <c r="BW71" s="231"/>
      <c r="BX71" s="231"/>
      <c r="BY71" s="231"/>
      <c r="BZ71" s="231"/>
      <c r="CA71" s="231"/>
      <c r="CB71" s="478"/>
      <c r="CC71" s="482"/>
      <c r="CD71" s="231"/>
      <c r="CE71" s="231"/>
      <c r="CF71" s="231"/>
      <c r="CG71" s="231"/>
      <c r="CH71" s="231"/>
      <c r="CI71" s="478"/>
      <c r="CJ71" s="482"/>
      <c r="CK71" s="231"/>
      <c r="CL71" s="231"/>
      <c r="CM71" s="231"/>
      <c r="CN71" s="231"/>
      <c r="CO71" s="231"/>
      <c r="CP71" s="478"/>
      <c r="CQ71" s="482"/>
      <c r="CR71" s="231"/>
      <c r="CS71" s="231"/>
      <c r="CT71" s="231"/>
      <c r="CU71" s="231"/>
      <c r="CV71" s="231"/>
      <c r="CW71" s="478"/>
      <c r="CX71" s="482"/>
      <c r="CY71" s="231"/>
      <c r="CZ71" s="231"/>
      <c r="DA71" s="231"/>
      <c r="DB71" s="231"/>
      <c r="DC71" s="231"/>
      <c r="DD71" s="478"/>
      <c r="DE71" s="482"/>
      <c r="DF71" s="231"/>
      <c r="DG71" s="231"/>
      <c r="DH71" s="231"/>
      <c r="DI71" s="231"/>
      <c r="DJ71" s="231"/>
      <c r="DK71" s="478"/>
      <c r="DL71" s="482"/>
      <c r="DM71" s="231"/>
      <c r="DN71" s="231"/>
      <c r="DO71" s="231"/>
      <c r="DP71" s="231"/>
      <c r="DQ71" s="231"/>
      <c r="DR71" s="478"/>
      <c r="DS71" s="482"/>
      <c r="DT71" s="231"/>
      <c r="DU71" s="231"/>
      <c r="DV71" s="231"/>
      <c r="DW71" s="231"/>
      <c r="DX71" s="231"/>
      <c r="DY71" s="478"/>
      <c r="DZ71" s="482"/>
      <c r="EA71" s="146"/>
      <c r="EB71" s="146"/>
      <c r="EC71" s="134">
        <f t="shared" si="2"/>
        <v>0</v>
      </c>
      <c r="ED71" s="134">
        <f t="shared" si="3"/>
        <v>0</v>
      </c>
      <c r="EF71" s="657"/>
      <c r="EG71" s="658"/>
      <c r="EH71" s="658"/>
      <c r="EI71" s="658"/>
      <c r="EJ71" s="658"/>
      <c r="EK71" s="658"/>
      <c r="EL71" s="658"/>
      <c r="EM71" s="658"/>
      <c r="EN71" s="658"/>
      <c r="EO71" s="658"/>
      <c r="EP71" s="658"/>
      <c r="EQ71" s="658"/>
      <c r="ER71" s="659"/>
      <c r="ES71" s="21"/>
    </row>
    <row r="72" spans="2:149" ht="18" customHeight="1" x14ac:dyDescent="0.3">
      <c r="B72" s="39"/>
      <c r="C72" s="229"/>
      <c r="D72" s="230"/>
      <c r="E72" s="230"/>
      <c r="F72" s="229"/>
      <c r="G72" s="239"/>
      <c r="H72" s="239"/>
      <c r="I72" s="239"/>
      <c r="J72" s="239"/>
      <c r="K72" s="239"/>
      <c r="L72" s="239"/>
      <c r="M72" s="232"/>
      <c r="N72" s="232"/>
      <c r="O72" s="233"/>
      <c r="P72" s="234"/>
      <c r="Q72" s="237"/>
      <c r="R72" s="237"/>
      <c r="S72" s="237"/>
      <c r="T72" s="237"/>
      <c r="U72" s="237"/>
      <c r="V72" s="237"/>
      <c r="W72" s="237"/>
      <c r="X72" s="237"/>
      <c r="Y72" s="237"/>
      <c r="Z72" s="237"/>
      <c r="AA72" s="237"/>
      <c r="AB72" s="237"/>
      <c r="AC72" s="237"/>
      <c r="AD72" s="231"/>
      <c r="AE72" s="231"/>
      <c r="AF72" s="231"/>
      <c r="AG72" s="231"/>
      <c r="AH72" s="231"/>
      <c r="AI72" s="231"/>
      <c r="AJ72" s="231"/>
      <c r="AK72" s="231"/>
      <c r="AL72" s="478"/>
      <c r="AM72" s="482"/>
      <c r="AN72" s="231"/>
      <c r="AO72" s="231"/>
      <c r="AP72" s="231"/>
      <c r="AQ72" s="231"/>
      <c r="AR72" s="231"/>
      <c r="AS72" s="478"/>
      <c r="AT72" s="482"/>
      <c r="AU72" s="231"/>
      <c r="AV72" s="231"/>
      <c r="AW72" s="231"/>
      <c r="AX72" s="231"/>
      <c r="AY72" s="231"/>
      <c r="AZ72" s="478"/>
      <c r="BA72" s="482"/>
      <c r="BB72" s="231"/>
      <c r="BC72" s="231"/>
      <c r="BD72" s="231"/>
      <c r="BE72" s="231"/>
      <c r="BF72" s="231"/>
      <c r="BG72" s="478"/>
      <c r="BH72" s="482"/>
      <c r="BI72" s="231"/>
      <c r="BJ72" s="231"/>
      <c r="BK72" s="231"/>
      <c r="BL72" s="231"/>
      <c r="BM72" s="231"/>
      <c r="BN72" s="478"/>
      <c r="BO72" s="482"/>
      <c r="BP72" s="231"/>
      <c r="BQ72" s="231"/>
      <c r="BR72" s="231"/>
      <c r="BS72" s="231"/>
      <c r="BT72" s="231"/>
      <c r="BU72" s="478"/>
      <c r="BV72" s="482"/>
      <c r="BW72" s="231"/>
      <c r="BX72" s="231"/>
      <c r="BY72" s="231"/>
      <c r="BZ72" s="231"/>
      <c r="CA72" s="231"/>
      <c r="CB72" s="478"/>
      <c r="CC72" s="482"/>
      <c r="CD72" s="231"/>
      <c r="CE72" s="231"/>
      <c r="CF72" s="231"/>
      <c r="CG72" s="231"/>
      <c r="CH72" s="231"/>
      <c r="CI72" s="478"/>
      <c r="CJ72" s="482"/>
      <c r="CK72" s="231"/>
      <c r="CL72" s="231"/>
      <c r="CM72" s="231"/>
      <c r="CN72" s="231"/>
      <c r="CO72" s="231"/>
      <c r="CP72" s="478"/>
      <c r="CQ72" s="482"/>
      <c r="CR72" s="231"/>
      <c r="CS72" s="231"/>
      <c r="CT72" s="231"/>
      <c r="CU72" s="231"/>
      <c r="CV72" s="231"/>
      <c r="CW72" s="478"/>
      <c r="CX72" s="482"/>
      <c r="CY72" s="231"/>
      <c r="CZ72" s="231"/>
      <c r="DA72" s="231"/>
      <c r="DB72" s="231"/>
      <c r="DC72" s="231"/>
      <c r="DD72" s="478"/>
      <c r="DE72" s="482"/>
      <c r="DF72" s="231"/>
      <c r="DG72" s="231"/>
      <c r="DH72" s="231"/>
      <c r="DI72" s="231"/>
      <c r="DJ72" s="231"/>
      <c r="DK72" s="478"/>
      <c r="DL72" s="482"/>
      <c r="DM72" s="231"/>
      <c r="DN72" s="231"/>
      <c r="DO72" s="231"/>
      <c r="DP72" s="231"/>
      <c r="DQ72" s="231"/>
      <c r="DR72" s="478"/>
      <c r="DS72" s="482"/>
      <c r="DT72" s="231"/>
      <c r="DU72" s="231"/>
      <c r="DV72" s="231"/>
      <c r="DW72" s="231"/>
      <c r="DX72" s="231"/>
      <c r="DY72" s="478"/>
      <c r="DZ72" s="482"/>
      <c r="EA72" s="146"/>
      <c r="EB72" s="146"/>
      <c r="EC72" s="134">
        <f t="shared" si="2"/>
        <v>0</v>
      </c>
      <c r="ED72" s="134">
        <f t="shared" si="3"/>
        <v>0</v>
      </c>
      <c r="EF72" s="657"/>
      <c r="EG72" s="658"/>
      <c r="EH72" s="658"/>
      <c r="EI72" s="658"/>
      <c r="EJ72" s="658"/>
      <c r="EK72" s="658"/>
      <c r="EL72" s="658"/>
      <c r="EM72" s="658"/>
      <c r="EN72" s="658"/>
      <c r="EO72" s="658"/>
      <c r="EP72" s="658"/>
      <c r="EQ72" s="658"/>
      <c r="ER72" s="659"/>
      <c r="ES72" s="21"/>
    </row>
    <row r="73" spans="2:149" ht="18" customHeight="1" x14ac:dyDescent="0.3">
      <c r="B73" s="39"/>
      <c r="C73" s="229"/>
      <c r="D73" s="229"/>
      <c r="E73" s="229"/>
      <c r="F73" s="229"/>
      <c r="G73" s="239"/>
      <c r="H73" s="239"/>
      <c r="I73" s="239"/>
      <c r="J73" s="239"/>
      <c r="K73" s="239"/>
      <c r="L73" s="239"/>
      <c r="M73" s="232"/>
      <c r="N73" s="232"/>
      <c r="O73" s="233"/>
      <c r="P73" s="234"/>
      <c r="Q73" s="234"/>
      <c r="R73" s="237"/>
      <c r="S73" s="237"/>
      <c r="T73" s="237"/>
      <c r="U73" s="237"/>
      <c r="V73" s="237"/>
      <c r="W73" s="237"/>
      <c r="X73" s="237"/>
      <c r="Y73" s="237"/>
      <c r="Z73" s="237"/>
      <c r="AA73" s="237"/>
      <c r="AB73" s="237"/>
      <c r="AC73" s="237"/>
      <c r="AD73" s="231"/>
      <c r="AE73" s="231"/>
      <c r="AF73" s="231"/>
      <c r="AG73" s="231"/>
      <c r="AH73" s="231"/>
      <c r="AI73" s="231"/>
      <c r="AJ73" s="231"/>
      <c r="AK73" s="231"/>
      <c r="AL73" s="478"/>
      <c r="AM73" s="482"/>
      <c r="AN73" s="231"/>
      <c r="AO73" s="231"/>
      <c r="AP73" s="231"/>
      <c r="AQ73" s="231"/>
      <c r="AR73" s="231"/>
      <c r="AS73" s="478"/>
      <c r="AT73" s="482"/>
      <c r="AU73" s="231"/>
      <c r="AV73" s="231"/>
      <c r="AW73" s="231"/>
      <c r="AX73" s="231"/>
      <c r="AY73" s="231"/>
      <c r="AZ73" s="478"/>
      <c r="BA73" s="482"/>
      <c r="BB73" s="231"/>
      <c r="BC73" s="231"/>
      <c r="BD73" s="231"/>
      <c r="BE73" s="231"/>
      <c r="BF73" s="231"/>
      <c r="BG73" s="478"/>
      <c r="BH73" s="482"/>
      <c r="BI73" s="231"/>
      <c r="BJ73" s="231"/>
      <c r="BK73" s="231"/>
      <c r="BL73" s="231"/>
      <c r="BM73" s="231"/>
      <c r="BN73" s="478"/>
      <c r="BO73" s="482"/>
      <c r="BP73" s="231"/>
      <c r="BQ73" s="231"/>
      <c r="BR73" s="231"/>
      <c r="BS73" s="231"/>
      <c r="BT73" s="231"/>
      <c r="BU73" s="478"/>
      <c r="BV73" s="482"/>
      <c r="BW73" s="231"/>
      <c r="BX73" s="231"/>
      <c r="BY73" s="231"/>
      <c r="BZ73" s="231"/>
      <c r="CA73" s="231"/>
      <c r="CB73" s="478"/>
      <c r="CC73" s="482"/>
      <c r="CD73" s="231"/>
      <c r="CE73" s="231"/>
      <c r="CF73" s="231"/>
      <c r="CG73" s="231"/>
      <c r="CH73" s="231"/>
      <c r="CI73" s="478"/>
      <c r="CJ73" s="482"/>
      <c r="CK73" s="231"/>
      <c r="CL73" s="231"/>
      <c r="CM73" s="231"/>
      <c r="CN73" s="231"/>
      <c r="CO73" s="231"/>
      <c r="CP73" s="478"/>
      <c r="CQ73" s="482"/>
      <c r="CR73" s="231"/>
      <c r="CS73" s="231"/>
      <c r="CT73" s="231"/>
      <c r="CU73" s="231"/>
      <c r="CV73" s="231"/>
      <c r="CW73" s="478"/>
      <c r="CX73" s="482"/>
      <c r="CY73" s="231"/>
      <c r="CZ73" s="231"/>
      <c r="DA73" s="231"/>
      <c r="DB73" s="231"/>
      <c r="DC73" s="231"/>
      <c r="DD73" s="478"/>
      <c r="DE73" s="482"/>
      <c r="DF73" s="231"/>
      <c r="DG73" s="231"/>
      <c r="DH73" s="231"/>
      <c r="DI73" s="231"/>
      <c r="DJ73" s="231"/>
      <c r="DK73" s="478"/>
      <c r="DL73" s="482"/>
      <c r="DM73" s="231"/>
      <c r="DN73" s="231"/>
      <c r="DO73" s="231"/>
      <c r="DP73" s="231"/>
      <c r="DQ73" s="231"/>
      <c r="DR73" s="478"/>
      <c r="DS73" s="482"/>
      <c r="DT73" s="231"/>
      <c r="DU73" s="231"/>
      <c r="DV73" s="231"/>
      <c r="DW73" s="231"/>
      <c r="DX73" s="231"/>
      <c r="DY73" s="478"/>
      <c r="DZ73" s="482"/>
      <c r="EA73" s="146"/>
      <c r="EB73" s="146"/>
      <c r="EC73" s="134">
        <f t="shared" si="2"/>
        <v>0</v>
      </c>
      <c r="ED73" s="134">
        <f t="shared" si="3"/>
        <v>0</v>
      </c>
      <c r="EF73" s="657"/>
      <c r="EG73" s="658"/>
      <c r="EH73" s="658"/>
      <c r="EI73" s="658"/>
      <c r="EJ73" s="658"/>
      <c r="EK73" s="658"/>
      <c r="EL73" s="658"/>
      <c r="EM73" s="658"/>
      <c r="EN73" s="658"/>
      <c r="EO73" s="658"/>
      <c r="EP73" s="658"/>
      <c r="EQ73" s="658"/>
      <c r="ER73" s="659"/>
      <c r="ES73" s="21"/>
    </row>
    <row r="74" spans="2:149" ht="18" customHeight="1" x14ac:dyDescent="0.3">
      <c r="B74" s="39"/>
      <c r="C74" s="229"/>
      <c r="D74" s="230"/>
      <c r="E74" s="230"/>
      <c r="F74" s="229"/>
      <c r="G74" s="239"/>
      <c r="H74" s="239"/>
      <c r="I74" s="239"/>
      <c r="J74" s="239"/>
      <c r="K74" s="239"/>
      <c r="L74" s="239"/>
      <c r="M74" s="232"/>
      <c r="N74" s="232"/>
      <c r="O74" s="233"/>
      <c r="P74" s="234"/>
      <c r="Q74" s="237"/>
      <c r="R74" s="237"/>
      <c r="S74" s="237"/>
      <c r="T74" s="237"/>
      <c r="U74" s="237"/>
      <c r="V74" s="237"/>
      <c r="W74" s="237"/>
      <c r="X74" s="237"/>
      <c r="Y74" s="237"/>
      <c r="Z74" s="237"/>
      <c r="AA74" s="237"/>
      <c r="AB74" s="237"/>
      <c r="AC74" s="237"/>
      <c r="AD74" s="231"/>
      <c r="AE74" s="231"/>
      <c r="AF74" s="231"/>
      <c r="AG74" s="231"/>
      <c r="AH74" s="231"/>
      <c r="AI74" s="231"/>
      <c r="AJ74" s="231"/>
      <c r="AK74" s="231"/>
      <c r="AL74" s="478"/>
      <c r="AM74" s="482"/>
      <c r="AN74" s="231"/>
      <c r="AO74" s="231"/>
      <c r="AP74" s="231"/>
      <c r="AQ74" s="231"/>
      <c r="AR74" s="231"/>
      <c r="AS74" s="478"/>
      <c r="AT74" s="482"/>
      <c r="AU74" s="231"/>
      <c r="AV74" s="231"/>
      <c r="AW74" s="231"/>
      <c r="AX74" s="231"/>
      <c r="AY74" s="231"/>
      <c r="AZ74" s="478"/>
      <c r="BA74" s="482"/>
      <c r="BB74" s="231"/>
      <c r="BC74" s="231"/>
      <c r="BD74" s="231"/>
      <c r="BE74" s="231"/>
      <c r="BF74" s="231"/>
      <c r="BG74" s="478"/>
      <c r="BH74" s="482"/>
      <c r="BI74" s="231"/>
      <c r="BJ74" s="231"/>
      <c r="BK74" s="231"/>
      <c r="BL74" s="231"/>
      <c r="BM74" s="231"/>
      <c r="BN74" s="478"/>
      <c r="BO74" s="482"/>
      <c r="BP74" s="231"/>
      <c r="BQ74" s="231"/>
      <c r="BR74" s="231"/>
      <c r="BS74" s="231"/>
      <c r="BT74" s="231"/>
      <c r="BU74" s="478"/>
      <c r="BV74" s="482"/>
      <c r="BW74" s="231"/>
      <c r="BX74" s="231"/>
      <c r="BY74" s="231"/>
      <c r="BZ74" s="231"/>
      <c r="CA74" s="231"/>
      <c r="CB74" s="478"/>
      <c r="CC74" s="482"/>
      <c r="CD74" s="231"/>
      <c r="CE74" s="231"/>
      <c r="CF74" s="231"/>
      <c r="CG74" s="231"/>
      <c r="CH74" s="231"/>
      <c r="CI74" s="478"/>
      <c r="CJ74" s="482"/>
      <c r="CK74" s="231"/>
      <c r="CL74" s="231"/>
      <c r="CM74" s="231"/>
      <c r="CN74" s="231"/>
      <c r="CO74" s="231"/>
      <c r="CP74" s="478"/>
      <c r="CQ74" s="482"/>
      <c r="CR74" s="231"/>
      <c r="CS74" s="231"/>
      <c r="CT74" s="231"/>
      <c r="CU74" s="231"/>
      <c r="CV74" s="231"/>
      <c r="CW74" s="478"/>
      <c r="CX74" s="482"/>
      <c r="CY74" s="231"/>
      <c r="CZ74" s="231"/>
      <c r="DA74" s="231"/>
      <c r="DB74" s="231"/>
      <c r="DC74" s="231"/>
      <c r="DD74" s="478"/>
      <c r="DE74" s="482"/>
      <c r="DF74" s="231"/>
      <c r="DG74" s="231"/>
      <c r="DH74" s="231"/>
      <c r="DI74" s="231"/>
      <c r="DJ74" s="231"/>
      <c r="DK74" s="478"/>
      <c r="DL74" s="482"/>
      <c r="DM74" s="231"/>
      <c r="DN74" s="231"/>
      <c r="DO74" s="231"/>
      <c r="DP74" s="231"/>
      <c r="DQ74" s="231"/>
      <c r="DR74" s="478"/>
      <c r="DS74" s="482"/>
      <c r="DT74" s="231"/>
      <c r="DU74" s="231"/>
      <c r="DV74" s="231"/>
      <c r="DW74" s="231"/>
      <c r="DX74" s="231"/>
      <c r="DY74" s="478"/>
      <c r="DZ74" s="482"/>
      <c r="EA74" s="146"/>
      <c r="EB74" s="146"/>
      <c r="EC74" s="134">
        <f t="shared" si="2"/>
        <v>0</v>
      </c>
      <c r="ED74" s="134">
        <f t="shared" si="3"/>
        <v>0</v>
      </c>
      <c r="EF74" s="657"/>
      <c r="EG74" s="658"/>
      <c r="EH74" s="658"/>
      <c r="EI74" s="658"/>
      <c r="EJ74" s="658"/>
      <c r="EK74" s="658"/>
      <c r="EL74" s="658"/>
      <c r="EM74" s="658"/>
      <c r="EN74" s="658"/>
      <c r="EO74" s="658"/>
      <c r="EP74" s="658"/>
      <c r="EQ74" s="658"/>
      <c r="ER74" s="659"/>
      <c r="ES74" s="21"/>
    </row>
    <row r="75" spans="2:149" ht="18" customHeight="1" x14ac:dyDescent="0.3">
      <c r="B75" s="39"/>
      <c r="C75" s="229"/>
      <c r="D75" s="229"/>
      <c r="E75" s="229"/>
      <c r="F75" s="229"/>
      <c r="G75" s="239"/>
      <c r="H75" s="239"/>
      <c r="I75" s="239"/>
      <c r="J75" s="239"/>
      <c r="K75" s="239"/>
      <c r="L75" s="239"/>
      <c r="M75" s="232"/>
      <c r="N75" s="232"/>
      <c r="O75" s="233"/>
      <c r="P75" s="234"/>
      <c r="Q75" s="234"/>
      <c r="R75" s="237"/>
      <c r="S75" s="237"/>
      <c r="T75" s="237"/>
      <c r="U75" s="237"/>
      <c r="V75" s="237"/>
      <c r="W75" s="237"/>
      <c r="X75" s="237"/>
      <c r="Y75" s="237"/>
      <c r="Z75" s="237"/>
      <c r="AA75" s="237"/>
      <c r="AB75" s="237"/>
      <c r="AC75" s="237"/>
      <c r="AD75" s="231"/>
      <c r="AE75" s="231"/>
      <c r="AF75" s="231"/>
      <c r="AG75" s="231"/>
      <c r="AH75" s="231"/>
      <c r="AI75" s="231"/>
      <c r="AJ75" s="231"/>
      <c r="AK75" s="231"/>
      <c r="AL75" s="478"/>
      <c r="AM75" s="482"/>
      <c r="AN75" s="231"/>
      <c r="AO75" s="231"/>
      <c r="AP75" s="231"/>
      <c r="AQ75" s="231"/>
      <c r="AR75" s="231"/>
      <c r="AS75" s="478"/>
      <c r="AT75" s="482"/>
      <c r="AU75" s="231"/>
      <c r="AV75" s="231"/>
      <c r="AW75" s="231"/>
      <c r="AX75" s="231"/>
      <c r="AY75" s="231"/>
      <c r="AZ75" s="478"/>
      <c r="BA75" s="482"/>
      <c r="BB75" s="231"/>
      <c r="BC75" s="231"/>
      <c r="BD75" s="231"/>
      <c r="BE75" s="231"/>
      <c r="BF75" s="231"/>
      <c r="BG75" s="478"/>
      <c r="BH75" s="482"/>
      <c r="BI75" s="231"/>
      <c r="BJ75" s="231"/>
      <c r="BK75" s="231"/>
      <c r="BL75" s="231"/>
      <c r="BM75" s="231"/>
      <c r="BN75" s="478"/>
      <c r="BO75" s="482"/>
      <c r="BP75" s="231"/>
      <c r="BQ75" s="231"/>
      <c r="BR75" s="231"/>
      <c r="BS75" s="231"/>
      <c r="BT75" s="231"/>
      <c r="BU75" s="478"/>
      <c r="BV75" s="482"/>
      <c r="BW75" s="231"/>
      <c r="BX75" s="231"/>
      <c r="BY75" s="231"/>
      <c r="BZ75" s="231"/>
      <c r="CA75" s="231"/>
      <c r="CB75" s="478"/>
      <c r="CC75" s="482"/>
      <c r="CD75" s="231"/>
      <c r="CE75" s="231"/>
      <c r="CF75" s="231"/>
      <c r="CG75" s="231"/>
      <c r="CH75" s="231"/>
      <c r="CI75" s="478"/>
      <c r="CJ75" s="482"/>
      <c r="CK75" s="231"/>
      <c r="CL75" s="231"/>
      <c r="CM75" s="231"/>
      <c r="CN75" s="231"/>
      <c r="CO75" s="231"/>
      <c r="CP75" s="478"/>
      <c r="CQ75" s="482"/>
      <c r="CR75" s="231"/>
      <c r="CS75" s="231"/>
      <c r="CT75" s="231"/>
      <c r="CU75" s="231"/>
      <c r="CV75" s="231"/>
      <c r="CW75" s="478"/>
      <c r="CX75" s="482"/>
      <c r="CY75" s="231"/>
      <c r="CZ75" s="231"/>
      <c r="DA75" s="231"/>
      <c r="DB75" s="231"/>
      <c r="DC75" s="231"/>
      <c r="DD75" s="478"/>
      <c r="DE75" s="482"/>
      <c r="DF75" s="231"/>
      <c r="DG75" s="231"/>
      <c r="DH75" s="231"/>
      <c r="DI75" s="231"/>
      <c r="DJ75" s="231"/>
      <c r="DK75" s="478"/>
      <c r="DL75" s="482"/>
      <c r="DM75" s="231"/>
      <c r="DN75" s="231"/>
      <c r="DO75" s="231"/>
      <c r="DP75" s="231"/>
      <c r="DQ75" s="231"/>
      <c r="DR75" s="478"/>
      <c r="DS75" s="482"/>
      <c r="DT75" s="231"/>
      <c r="DU75" s="231"/>
      <c r="DV75" s="231"/>
      <c r="DW75" s="231"/>
      <c r="DX75" s="231"/>
      <c r="DY75" s="478"/>
      <c r="DZ75" s="482"/>
      <c r="EA75" s="146"/>
      <c r="EB75" s="146"/>
      <c r="EC75" s="134">
        <f t="shared" si="2"/>
        <v>0</v>
      </c>
      <c r="ED75" s="134">
        <f t="shared" si="3"/>
        <v>0</v>
      </c>
      <c r="EF75" s="657"/>
      <c r="EG75" s="658"/>
      <c r="EH75" s="658"/>
      <c r="EI75" s="658"/>
      <c r="EJ75" s="658"/>
      <c r="EK75" s="658"/>
      <c r="EL75" s="658"/>
      <c r="EM75" s="658"/>
      <c r="EN75" s="658"/>
      <c r="EO75" s="658"/>
      <c r="EP75" s="658"/>
      <c r="EQ75" s="658"/>
      <c r="ER75" s="659"/>
      <c r="ES75" s="21"/>
    </row>
    <row r="76" spans="2:149" ht="18" customHeight="1" x14ac:dyDescent="0.3">
      <c r="B76" s="39"/>
      <c r="C76" s="229"/>
      <c r="D76" s="230"/>
      <c r="E76" s="230"/>
      <c r="F76" s="229"/>
      <c r="G76" s="239"/>
      <c r="H76" s="239"/>
      <c r="I76" s="239"/>
      <c r="J76" s="239"/>
      <c r="K76" s="239"/>
      <c r="L76" s="239"/>
      <c r="M76" s="232"/>
      <c r="N76" s="232"/>
      <c r="O76" s="233"/>
      <c r="P76" s="234"/>
      <c r="Q76" s="237"/>
      <c r="R76" s="237"/>
      <c r="S76" s="237"/>
      <c r="T76" s="237"/>
      <c r="U76" s="237"/>
      <c r="V76" s="237"/>
      <c r="W76" s="237"/>
      <c r="X76" s="237"/>
      <c r="Y76" s="237"/>
      <c r="Z76" s="237"/>
      <c r="AA76" s="237"/>
      <c r="AB76" s="237"/>
      <c r="AC76" s="237"/>
      <c r="AD76" s="231"/>
      <c r="AE76" s="231"/>
      <c r="AF76" s="231"/>
      <c r="AG76" s="231"/>
      <c r="AH76" s="231"/>
      <c r="AI76" s="231"/>
      <c r="AJ76" s="231"/>
      <c r="AK76" s="231"/>
      <c r="AL76" s="478"/>
      <c r="AM76" s="482"/>
      <c r="AN76" s="231"/>
      <c r="AO76" s="231"/>
      <c r="AP76" s="231"/>
      <c r="AQ76" s="231"/>
      <c r="AR76" s="231"/>
      <c r="AS76" s="478"/>
      <c r="AT76" s="482"/>
      <c r="AU76" s="231"/>
      <c r="AV76" s="231"/>
      <c r="AW76" s="231"/>
      <c r="AX76" s="231"/>
      <c r="AY76" s="231"/>
      <c r="AZ76" s="478"/>
      <c r="BA76" s="482"/>
      <c r="BB76" s="231"/>
      <c r="BC76" s="231"/>
      <c r="BD76" s="231"/>
      <c r="BE76" s="231"/>
      <c r="BF76" s="231"/>
      <c r="BG76" s="478"/>
      <c r="BH76" s="482"/>
      <c r="BI76" s="231"/>
      <c r="BJ76" s="231"/>
      <c r="BK76" s="231"/>
      <c r="BL76" s="231"/>
      <c r="BM76" s="231"/>
      <c r="BN76" s="478"/>
      <c r="BO76" s="482"/>
      <c r="BP76" s="231"/>
      <c r="BQ76" s="231"/>
      <c r="BR76" s="231"/>
      <c r="BS76" s="231"/>
      <c r="BT76" s="231"/>
      <c r="BU76" s="478"/>
      <c r="BV76" s="482"/>
      <c r="BW76" s="231"/>
      <c r="BX76" s="231"/>
      <c r="BY76" s="231"/>
      <c r="BZ76" s="231"/>
      <c r="CA76" s="231"/>
      <c r="CB76" s="478"/>
      <c r="CC76" s="482"/>
      <c r="CD76" s="231"/>
      <c r="CE76" s="231"/>
      <c r="CF76" s="231"/>
      <c r="CG76" s="231"/>
      <c r="CH76" s="231"/>
      <c r="CI76" s="478"/>
      <c r="CJ76" s="482"/>
      <c r="CK76" s="231"/>
      <c r="CL76" s="231"/>
      <c r="CM76" s="231"/>
      <c r="CN76" s="231"/>
      <c r="CO76" s="231"/>
      <c r="CP76" s="478"/>
      <c r="CQ76" s="482"/>
      <c r="CR76" s="231"/>
      <c r="CS76" s="231"/>
      <c r="CT76" s="231"/>
      <c r="CU76" s="231"/>
      <c r="CV76" s="231"/>
      <c r="CW76" s="478"/>
      <c r="CX76" s="482"/>
      <c r="CY76" s="231"/>
      <c r="CZ76" s="231"/>
      <c r="DA76" s="231"/>
      <c r="DB76" s="231"/>
      <c r="DC76" s="231"/>
      <c r="DD76" s="478"/>
      <c r="DE76" s="482"/>
      <c r="DF76" s="231"/>
      <c r="DG76" s="231"/>
      <c r="DH76" s="231"/>
      <c r="DI76" s="231"/>
      <c r="DJ76" s="231"/>
      <c r="DK76" s="478"/>
      <c r="DL76" s="482"/>
      <c r="DM76" s="231"/>
      <c r="DN76" s="231"/>
      <c r="DO76" s="231"/>
      <c r="DP76" s="231"/>
      <c r="DQ76" s="231"/>
      <c r="DR76" s="478"/>
      <c r="DS76" s="482"/>
      <c r="DT76" s="231"/>
      <c r="DU76" s="231"/>
      <c r="DV76" s="231"/>
      <c r="DW76" s="231"/>
      <c r="DX76" s="231"/>
      <c r="DY76" s="478"/>
      <c r="DZ76" s="482"/>
      <c r="EA76" s="146"/>
      <c r="EB76" s="146"/>
      <c r="EC76" s="134">
        <f t="shared" si="2"/>
        <v>0</v>
      </c>
      <c r="ED76" s="134">
        <f t="shared" si="3"/>
        <v>0</v>
      </c>
      <c r="EF76" s="657"/>
      <c r="EG76" s="658"/>
      <c r="EH76" s="658"/>
      <c r="EI76" s="658"/>
      <c r="EJ76" s="658"/>
      <c r="EK76" s="658"/>
      <c r="EL76" s="658"/>
      <c r="EM76" s="658"/>
      <c r="EN76" s="658"/>
      <c r="EO76" s="658"/>
      <c r="EP76" s="658"/>
      <c r="EQ76" s="658"/>
      <c r="ER76" s="659"/>
      <c r="ES76" s="21"/>
    </row>
    <row r="77" spans="2:149" ht="32.4" customHeight="1" x14ac:dyDescent="0.3">
      <c r="B77" s="39"/>
      <c r="C77" s="229"/>
      <c r="D77" s="229"/>
      <c r="E77" s="229"/>
      <c r="F77" s="229"/>
      <c r="G77" s="239"/>
      <c r="H77" s="239"/>
      <c r="I77" s="239"/>
      <c r="J77" s="239"/>
      <c r="K77" s="239"/>
      <c r="L77" s="239"/>
      <c r="M77" s="232"/>
      <c r="N77" s="232"/>
      <c r="O77" s="233"/>
      <c r="P77" s="234"/>
      <c r="Q77" s="234"/>
      <c r="R77" s="237"/>
      <c r="S77" s="237"/>
      <c r="T77" s="237"/>
      <c r="U77" s="237"/>
      <c r="V77" s="237"/>
      <c r="W77" s="237"/>
      <c r="X77" s="237"/>
      <c r="Y77" s="237"/>
      <c r="Z77" s="237"/>
      <c r="AA77" s="237"/>
      <c r="AB77" s="237"/>
      <c r="AC77" s="237"/>
      <c r="AD77" s="231"/>
      <c r="AE77" s="231"/>
      <c r="AF77" s="231"/>
      <c r="AG77" s="231"/>
      <c r="AH77" s="231"/>
      <c r="AI77" s="231"/>
      <c r="AJ77" s="231"/>
      <c r="AK77" s="231"/>
      <c r="AL77" s="478"/>
      <c r="AM77" s="482"/>
      <c r="AN77" s="231"/>
      <c r="AO77" s="231"/>
      <c r="AP77" s="231"/>
      <c r="AQ77" s="231"/>
      <c r="AR77" s="231"/>
      <c r="AS77" s="478"/>
      <c r="AT77" s="482"/>
      <c r="AU77" s="231"/>
      <c r="AV77" s="231"/>
      <c r="AW77" s="231"/>
      <c r="AX77" s="231"/>
      <c r="AY77" s="231"/>
      <c r="AZ77" s="478"/>
      <c r="BA77" s="482"/>
      <c r="BB77" s="231"/>
      <c r="BC77" s="231"/>
      <c r="BD77" s="231"/>
      <c r="BE77" s="231"/>
      <c r="BF77" s="231"/>
      <c r="BG77" s="478"/>
      <c r="BH77" s="482"/>
      <c r="BI77" s="231"/>
      <c r="BJ77" s="231"/>
      <c r="BK77" s="231"/>
      <c r="BL77" s="231"/>
      <c r="BM77" s="231"/>
      <c r="BN77" s="478"/>
      <c r="BO77" s="482"/>
      <c r="BP77" s="231"/>
      <c r="BQ77" s="231"/>
      <c r="BR77" s="231"/>
      <c r="BS77" s="231"/>
      <c r="BT77" s="231"/>
      <c r="BU77" s="478"/>
      <c r="BV77" s="482"/>
      <c r="BW77" s="231"/>
      <c r="BX77" s="231"/>
      <c r="BY77" s="231"/>
      <c r="BZ77" s="231"/>
      <c r="CA77" s="231"/>
      <c r="CB77" s="478"/>
      <c r="CC77" s="482"/>
      <c r="CD77" s="231"/>
      <c r="CE77" s="231"/>
      <c r="CF77" s="231"/>
      <c r="CG77" s="231"/>
      <c r="CH77" s="231"/>
      <c r="CI77" s="478"/>
      <c r="CJ77" s="482"/>
      <c r="CK77" s="231"/>
      <c r="CL77" s="231"/>
      <c r="CM77" s="231"/>
      <c r="CN77" s="231"/>
      <c r="CO77" s="231"/>
      <c r="CP77" s="478"/>
      <c r="CQ77" s="482"/>
      <c r="CR77" s="231"/>
      <c r="CS77" s="231"/>
      <c r="CT77" s="231"/>
      <c r="CU77" s="231"/>
      <c r="CV77" s="231"/>
      <c r="CW77" s="478"/>
      <c r="CX77" s="482"/>
      <c r="CY77" s="231"/>
      <c r="CZ77" s="231"/>
      <c r="DA77" s="231"/>
      <c r="DB77" s="231"/>
      <c r="DC77" s="231"/>
      <c r="DD77" s="478"/>
      <c r="DE77" s="482"/>
      <c r="DF77" s="231"/>
      <c r="DG77" s="231"/>
      <c r="DH77" s="231"/>
      <c r="DI77" s="231"/>
      <c r="DJ77" s="231"/>
      <c r="DK77" s="478"/>
      <c r="DL77" s="482"/>
      <c r="DM77" s="231"/>
      <c r="DN77" s="231"/>
      <c r="DO77" s="231"/>
      <c r="DP77" s="231"/>
      <c r="DQ77" s="231"/>
      <c r="DR77" s="478"/>
      <c r="DS77" s="482"/>
      <c r="DT77" s="231"/>
      <c r="DU77" s="231"/>
      <c r="DV77" s="231"/>
      <c r="DW77" s="231"/>
      <c r="DX77" s="231"/>
      <c r="DY77" s="478"/>
      <c r="DZ77" s="482"/>
      <c r="EA77" s="146"/>
      <c r="EB77" s="146"/>
      <c r="EC77" s="134">
        <f t="shared" si="2"/>
        <v>0</v>
      </c>
      <c r="ED77" s="134">
        <f t="shared" si="3"/>
        <v>0</v>
      </c>
      <c r="EF77" s="657"/>
      <c r="EG77" s="658"/>
      <c r="EH77" s="658"/>
      <c r="EI77" s="658"/>
      <c r="EJ77" s="658"/>
      <c r="EK77" s="658"/>
      <c r="EL77" s="658"/>
      <c r="EM77" s="658"/>
      <c r="EN77" s="658"/>
      <c r="EO77" s="658"/>
      <c r="EP77" s="658"/>
      <c r="EQ77" s="658"/>
      <c r="ER77" s="659"/>
      <c r="ES77" s="21"/>
    </row>
    <row r="78" spans="2:149" ht="32.4" customHeight="1" x14ac:dyDescent="0.3">
      <c r="B78" s="39"/>
      <c r="C78" s="229"/>
      <c r="D78" s="230"/>
      <c r="E78" s="230"/>
      <c r="F78" s="229"/>
      <c r="G78" s="239"/>
      <c r="H78" s="239"/>
      <c r="I78" s="239"/>
      <c r="J78" s="239"/>
      <c r="K78" s="239"/>
      <c r="L78" s="239"/>
      <c r="M78" s="232"/>
      <c r="N78" s="232"/>
      <c r="O78" s="233"/>
      <c r="P78" s="234"/>
      <c r="Q78" s="237"/>
      <c r="R78" s="237"/>
      <c r="S78" s="237"/>
      <c r="T78" s="237"/>
      <c r="U78" s="237"/>
      <c r="V78" s="237"/>
      <c r="W78" s="237"/>
      <c r="X78" s="237"/>
      <c r="Y78" s="237"/>
      <c r="Z78" s="237"/>
      <c r="AA78" s="237"/>
      <c r="AB78" s="237"/>
      <c r="AC78" s="237"/>
      <c r="AD78" s="231"/>
      <c r="AE78" s="231"/>
      <c r="AF78" s="231"/>
      <c r="AG78" s="231"/>
      <c r="AH78" s="231"/>
      <c r="AI78" s="231"/>
      <c r="AJ78" s="231"/>
      <c r="AK78" s="231"/>
      <c r="AL78" s="478"/>
      <c r="AM78" s="482"/>
      <c r="AN78" s="231"/>
      <c r="AO78" s="231"/>
      <c r="AP78" s="231"/>
      <c r="AQ78" s="231"/>
      <c r="AR78" s="231"/>
      <c r="AS78" s="478"/>
      <c r="AT78" s="482"/>
      <c r="AU78" s="231"/>
      <c r="AV78" s="231"/>
      <c r="AW78" s="231"/>
      <c r="AX78" s="231"/>
      <c r="AY78" s="231"/>
      <c r="AZ78" s="478"/>
      <c r="BA78" s="482"/>
      <c r="BB78" s="231"/>
      <c r="BC78" s="231"/>
      <c r="BD78" s="231"/>
      <c r="BE78" s="231"/>
      <c r="BF78" s="231"/>
      <c r="BG78" s="478"/>
      <c r="BH78" s="482"/>
      <c r="BI78" s="231"/>
      <c r="BJ78" s="231"/>
      <c r="BK78" s="231"/>
      <c r="BL78" s="231"/>
      <c r="BM78" s="231"/>
      <c r="BN78" s="478"/>
      <c r="BO78" s="482"/>
      <c r="BP78" s="231"/>
      <c r="BQ78" s="231"/>
      <c r="BR78" s="231"/>
      <c r="BS78" s="231"/>
      <c r="BT78" s="231"/>
      <c r="BU78" s="478"/>
      <c r="BV78" s="482"/>
      <c r="BW78" s="231"/>
      <c r="BX78" s="231"/>
      <c r="BY78" s="231"/>
      <c r="BZ78" s="231"/>
      <c r="CA78" s="231"/>
      <c r="CB78" s="478"/>
      <c r="CC78" s="482"/>
      <c r="CD78" s="231"/>
      <c r="CE78" s="231"/>
      <c r="CF78" s="231"/>
      <c r="CG78" s="231"/>
      <c r="CH78" s="231"/>
      <c r="CI78" s="478"/>
      <c r="CJ78" s="482"/>
      <c r="CK78" s="231"/>
      <c r="CL78" s="231"/>
      <c r="CM78" s="231"/>
      <c r="CN78" s="231"/>
      <c r="CO78" s="231"/>
      <c r="CP78" s="478"/>
      <c r="CQ78" s="482"/>
      <c r="CR78" s="231"/>
      <c r="CS78" s="231"/>
      <c r="CT78" s="231"/>
      <c r="CU78" s="231"/>
      <c r="CV78" s="231"/>
      <c r="CW78" s="478"/>
      <c r="CX78" s="482"/>
      <c r="CY78" s="231"/>
      <c r="CZ78" s="231"/>
      <c r="DA78" s="231"/>
      <c r="DB78" s="231"/>
      <c r="DC78" s="231"/>
      <c r="DD78" s="478"/>
      <c r="DE78" s="482"/>
      <c r="DF78" s="231"/>
      <c r="DG78" s="231"/>
      <c r="DH78" s="231"/>
      <c r="DI78" s="231"/>
      <c r="DJ78" s="231"/>
      <c r="DK78" s="478"/>
      <c r="DL78" s="482"/>
      <c r="DM78" s="231"/>
      <c r="DN78" s="231"/>
      <c r="DO78" s="231"/>
      <c r="DP78" s="231"/>
      <c r="DQ78" s="231"/>
      <c r="DR78" s="478"/>
      <c r="DS78" s="482"/>
      <c r="DT78" s="231"/>
      <c r="DU78" s="231"/>
      <c r="DV78" s="231"/>
      <c r="DW78" s="231"/>
      <c r="DX78" s="231"/>
      <c r="DY78" s="478"/>
      <c r="DZ78" s="482"/>
      <c r="EA78" s="146"/>
      <c r="EB78" s="146"/>
      <c r="EC78" s="134">
        <f t="shared" si="2"/>
        <v>0</v>
      </c>
      <c r="ED78" s="134">
        <f t="shared" si="3"/>
        <v>0</v>
      </c>
      <c r="EF78" s="657"/>
      <c r="EG78" s="658"/>
      <c r="EH78" s="658"/>
      <c r="EI78" s="658"/>
      <c r="EJ78" s="658"/>
      <c r="EK78" s="658"/>
      <c r="EL78" s="658"/>
      <c r="EM78" s="658"/>
      <c r="EN78" s="658"/>
      <c r="EO78" s="658"/>
      <c r="EP78" s="658"/>
      <c r="EQ78" s="658"/>
      <c r="ER78" s="659"/>
      <c r="ES78" s="21"/>
    </row>
    <row r="79" spans="2:149" ht="19.95" customHeight="1" x14ac:dyDescent="0.3">
      <c r="B79" s="39"/>
      <c r="C79" s="229"/>
      <c r="D79" s="229"/>
      <c r="E79" s="229"/>
      <c r="F79" s="229"/>
      <c r="G79" s="239"/>
      <c r="H79" s="239"/>
      <c r="I79" s="239"/>
      <c r="J79" s="239"/>
      <c r="K79" s="239"/>
      <c r="L79" s="239"/>
      <c r="M79" s="232"/>
      <c r="N79" s="232"/>
      <c r="O79" s="233"/>
      <c r="P79" s="234"/>
      <c r="Q79" s="234"/>
      <c r="R79" s="237"/>
      <c r="S79" s="237"/>
      <c r="T79" s="237"/>
      <c r="U79" s="237"/>
      <c r="V79" s="237"/>
      <c r="W79" s="237"/>
      <c r="X79" s="237"/>
      <c r="Y79" s="237"/>
      <c r="Z79" s="237"/>
      <c r="AA79" s="237"/>
      <c r="AB79" s="237"/>
      <c r="AC79" s="237"/>
      <c r="AD79" s="231"/>
      <c r="AE79" s="231"/>
      <c r="AF79" s="231"/>
      <c r="AG79" s="231"/>
      <c r="AH79" s="231"/>
      <c r="AI79" s="231"/>
      <c r="AJ79" s="231"/>
      <c r="AK79" s="231"/>
      <c r="AL79" s="478"/>
      <c r="AM79" s="482"/>
      <c r="AN79" s="231"/>
      <c r="AO79" s="231"/>
      <c r="AP79" s="231"/>
      <c r="AQ79" s="231"/>
      <c r="AR79" s="231"/>
      <c r="AS79" s="478"/>
      <c r="AT79" s="482"/>
      <c r="AU79" s="231"/>
      <c r="AV79" s="231"/>
      <c r="AW79" s="231"/>
      <c r="AX79" s="231"/>
      <c r="AY79" s="231"/>
      <c r="AZ79" s="478"/>
      <c r="BA79" s="482"/>
      <c r="BB79" s="231"/>
      <c r="BC79" s="231"/>
      <c r="BD79" s="231"/>
      <c r="BE79" s="231"/>
      <c r="BF79" s="231"/>
      <c r="BG79" s="478"/>
      <c r="BH79" s="482"/>
      <c r="BI79" s="231"/>
      <c r="BJ79" s="231"/>
      <c r="BK79" s="231"/>
      <c r="BL79" s="231"/>
      <c r="BM79" s="231"/>
      <c r="BN79" s="478"/>
      <c r="BO79" s="482"/>
      <c r="BP79" s="231"/>
      <c r="BQ79" s="231"/>
      <c r="BR79" s="231"/>
      <c r="BS79" s="231"/>
      <c r="BT79" s="231"/>
      <c r="BU79" s="478"/>
      <c r="BV79" s="482"/>
      <c r="BW79" s="231"/>
      <c r="BX79" s="231"/>
      <c r="BY79" s="231"/>
      <c r="BZ79" s="231"/>
      <c r="CA79" s="231"/>
      <c r="CB79" s="478"/>
      <c r="CC79" s="482"/>
      <c r="CD79" s="231"/>
      <c r="CE79" s="231"/>
      <c r="CF79" s="231"/>
      <c r="CG79" s="231"/>
      <c r="CH79" s="231"/>
      <c r="CI79" s="478"/>
      <c r="CJ79" s="482"/>
      <c r="CK79" s="231"/>
      <c r="CL79" s="231"/>
      <c r="CM79" s="231"/>
      <c r="CN79" s="231"/>
      <c r="CO79" s="231"/>
      <c r="CP79" s="478"/>
      <c r="CQ79" s="482"/>
      <c r="CR79" s="231"/>
      <c r="CS79" s="231"/>
      <c r="CT79" s="231"/>
      <c r="CU79" s="231"/>
      <c r="CV79" s="231"/>
      <c r="CW79" s="478"/>
      <c r="CX79" s="482"/>
      <c r="CY79" s="231"/>
      <c r="CZ79" s="231"/>
      <c r="DA79" s="231"/>
      <c r="DB79" s="231"/>
      <c r="DC79" s="231"/>
      <c r="DD79" s="478"/>
      <c r="DE79" s="482"/>
      <c r="DF79" s="231"/>
      <c r="DG79" s="231"/>
      <c r="DH79" s="231"/>
      <c r="DI79" s="231"/>
      <c r="DJ79" s="231"/>
      <c r="DK79" s="478"/>
      <c r="DL79" s="482"/>
      <c r="DM79" s="231"/>
      <c r="DN79" s="231"/>
      <c r="DO79" s="231"/>
      <c r="DP79" s="231"/>
      <c r="DQ79" s="231"/>
      <c r="DR79" s="478"/>
      <c r="DS79" s="482"/>
      <c r="DT79" s="231"/>
      <c r="DU79" s="231"/>
      <c r="DV79" s="231"/>
      <c r="DW79" s="231"/>
      <c r="DX79" s="231"/>
      <c r="DY79" s="478"/>
      <c r="DZ79" s="482"/>
      <c r="EA79" s="146"/>
      <c r="EB79" s="146"/>
      <c r="EC79" s="134">
        <f t="shared" si="2"/>
        <v>0</v>
      </c>
      <c r="ED79" s="134">
        <f t="shared" si="3"/>
        <v>0</v>
      </c>
      <c r="EF79" s="657"/>
      <c r="EG79" s="658"/>
      <c r="EH79" s="658"/>
      <c r="EI79" s="658"/>
      <c r="EJ79" s="658"/>
      <c r="EK79" s="658"/>
      <c r="EL79" s="658"/>
      <c r="EM79" s="658"/>
      <c r="EN79" s="658"/>
      <c r="EO79" s="658"/>
      <c r="EP79" s="658"/>
      <c r="EQ79" s="658"/>
      <c r="ER79" s="659"/>
      <c r="ES79" s="21"/>
    </row>
    <row r="80" spans="2:149" ht="18" customHeight="1" x14ac:dyDescent="0.3">
      <c r="B80" s="39"/>
      <c r="C80" s="229"/>
      <c r="D80" s="230"/>
      <c r="E80" s="230"/>
      <c r="F80" s="229"/>
      <c r="G80" s="239"/>
      <c r="H80" s="239"/>
      <c r="I80" s="239"/>
      <c r="J80" s="239"/>
      <c r="K80" s="239"/>
      <c r="L80" s="239"/>
      <c r="M80" s="232"/>
      <c r="N80" s="232"/>
      <c r="O80" s="233"/>
      <c r="P80" s="234"/>
      <c r="Q80" s="237"/>
      <c r="R80" s="237"/>
      <c r="S80" s="237"/>
      <c r="T80" s="237"/>
      <c r="U80" s="237"/>
      <c r="V80" s="237"/>
      <c r="W80" s="237"/>
      <c r="X80" s="237"/>
      <c r="Y80" s="237"/>
      <c r="Z80" s="237"/>
      <c r="AA80" s="237"/>
      <c r="AB80" s="237"/>
      <c r="AC80" s="237"/>
      <c r="AD80" s="231"/>
      <c r="AE80" s="231"/>
      <c r="AF80" s="231"/>
      <c r="AG80" s="231"/>
      <c r="AH80" s="231"/>
      <c r="AI80" s="231"/>
      <c r="AJ80" s="231"/>
      <c r="AK80" s="231"/>
      <c r="AL80" s="478"/>
      <c r="AM80" s="482"/>
      <c r="AN80" s="231"/>
      <c r="AO80" s="231"/>
      <c r="AP80" s="231"/>
      <c r="AQ80" s="231"/>
      <c r="AR80" s="231"/>
      <c r="AS80" s="478"/>
      <c r="AT80" s="482"/>
      <c r="AU80" s="231"/>
      <c r="AV80" s="231"/>
      <c r="AW80" s="231"/>
      <c r="AX80" s="231"/>
      <c r="AY80" s="231"/>
      <c r="AZ80" s="478"/>
      <c r="BA80" s="482"/>
      <c r="BB80" s="231"/>
      <c r="BC80" s="231"/>
      <c r="BD80" s="231"/>
      <c r="BE80" s="231"/>
      <c r="BF80" s="231"/>
      <c r="BG80" s="478"/>
      <c r="BH80" s="482"/>
      <c r="BI80" s="231"/>
      <c r="BJ80" s="231"/>
      <c r="BK80" s="231"/>
      <c r="BL80" s="231"/>
      <c r="BM80" s="231"/>
      <c r="BN80" s="478"/>
      <c r="BO80" s="482"/>
      <c r="BP80" s="231"/>
      <c r="BQ80" s="231"/>
      <c r="BR80" s="231"/>
      <c r="BS80" s="231"/>
      <c r="BT80" s="231"/>
      <c r="BU80" s="478"/>
      <c r="BV80" s="482"/>
      <c r="BW80" s="231"/>
      <c r="BX80" s="231"/>
      <c r="BY80" s="231"/>
      <c r="BZ80" s="231"/>
      <c r="CA80" s="231"/>
      <c r="CB80" s="478"/>
      <c r="CC80" s="482"/>
      <c r="CD80" s="231"/>
      <c r="CE80" s="231"/>
      <c r="CF80" s="231"/>
      <c r="CG80" s="231"/>
      <c r="CH80" s="231"/>
      <c r="CI80" s="478"/>
      <c r="CJ80" s="482"/>
      <c r="CK80" s="231"/>
      <c r="CL80" s="231"/>
      <c r="CM80" s="231"/>
      <c r="CN80" s="231"/>
      <c r="CO80" s="231"/>
      <c r="CP80" s="478"/>
      <c r="CQ80" s="482"/>
      <c r="CR80" s="231"/>
      <c r="CS80" s="231"/>
      <c r="CT80" s="231"/>
      <c r="CU80" s="231"/>
      <c r="CV80" s="231"/>
      <c r="CW80" s="478"/>
      <c r="CX80" s="482"/>
      <c r="CY80" s="231"/>
      <c r="CZ80" s="231"/>
      <c r="DA80" s="231"/>
      <c r="DB80" s="231"/>
      <c r="DC80" s="231"/>
      <c r="DD80" s="478"/>
      <c r="DE80" s="482"/>
      <c r="DF80" s="231"/>
      <c r="DG80" s="231"/>
      <c r="DH80" s="231"/>
      <c r="DI80" s="231"/>
      <c r="DJ80" s="231"/>
      <c r="DK80" s="478"/>
      <c r="DL80" s="482"/>
      <c r="DM80" s="231"/>
      <c r="DN80" s="231"/>
      <c r="DO80" s="231"/>
      <c r="DP80" s="231"/>
      <c r="DQ80" s="231"/>
      <c r="DR80" s="478"/>
      <c r="DS80" s="482"/>
      <c r="DT80" s="231"/>
      <c r="DU80" s="231"/>
      <c r="DV80" s="231"/>
      <c r="DW80" s="231"/>
      <c r="DX80" s="231"/>
      <c r="DY80" s="478"/>
      <c r="DZ80" s="482"/>
      <c r="EA80" s="146"/>
      <c r="EB80" s="146"/>
      <c r="EC80" s="134">
        <f t="shared" si="2"/>
        <v>0</v>
      </c>
      <c r="ED80" s="134">
        <f t="shared" si="3"/>
        <v>0</v>
      </c>
      <c r="EF80" s="657"/>
      <c r="EG80" s="658"/>
      <c r="EH80" s="658"/>
      <c r="EI80" s="658"/>
      <c r="EJ80" s="658"/>
      <c r="EK80" s="658"/>
      <c r="EL80" s="658"/>
      <c r="EM80" s="658"/>
      <c r="EN80" s="658"/>
      <c r="EO80" s="658"/>
      <c r="EP80" s="658"/>
      <c r="EQ80" s="658"/>
      <c r="ER80" s="659"/>
      <c r="ES80" s="21"/>
    </row>
    <row r="81" spans="2:149" ht="18" customHeight="1" x14ac:dyDescent="0.3">
      <c r="B81" s="39"/>
      <c r="C81" s="229"/>
      <c r="D81" s="229"/>
      <c r="E81" s="229"/>
      <c r="F81" s="229"/>
      <c r="G81" s="239"/>
      <c r="H81" s="239"/>
      <c r="I81" s="239"/>
      <c r="J81" s="239"/>
      <c r="K81" s="239"/>
      <c r="L81" s="239"/>
      <c r="M81" s="232"/>
      <c r="N81" s="232"/>
      <c r="O81" s="233"/>
      <c r="P81" s="234"/>
      <c r="Q81" s="234"/>
      <c r="R81" s="237"/>
      <c r="S81" s="237"/>
      <c r="T81" s="237"/>
      <c r="U81" s="237"/>
      <c r="V81" s="237"/>
      <c r="W81" s="237"/>
      <c r="X81" s="237"/>
      <c r="Y81" s="237"/>
      <c r="Z81" s="237"/>
      <c r="AA81" s="237"/>
      <c r="AB81" s="237"/>
      <c r="AC81" s="237"/>
      <c r="AD81" s="231"/>
      <c r="AE81" s="231"/>
      <c r="AF81" s="231"/>
      <c r="AG81" s="231"/>
      <c r="AH81" s="231"/>
      <c r="AI81" s="231"/>
      <c r="AJ81" s="231"/>
      <c r="AK81" s="231"/>
      <c r="AL81" s="478"/>
      <c r="AM81" s="482"/>
      <c r="AN81" s="231"/>
      <c r="AO81" s="231"/>
      <c r="AP81" s="231"/>
      <c r="AQ81" s="231"/>
      <c r="AR81" s="231"/>
      <c r="AS81" s="478"/>
      <c r="AT81" s="482"/>
      <c r="AU81" s="231"/>
      <c r="AV81" s="231"/>
      <c r="AW81" s="231"/>
      <c r="AX81" s="231"/>
      <c r="AY81" s="231"/>
      <c r="AZ81" s="478"/>
      <c r="BA81" s="482"/>
      <c r="BB81" s="231"/>
      <c r="BC81" s="231"/>
      <c r="BD81" s="231"/>
      <c r="BE81" s="231"/>
      <c r="BF81" s="231"/>
      <c r="BG81" s="478"/>
      <c r="BH81" s="482"/>
      <c r="BI81" s="231"/>
      <c r="BJ81" s="231"/>
      <c r="BK81" s="231"/>
      <c r="BL81" s="231"/>
      <c r="BM81" s="231"/>
      <c r="BN81" s="478"/>
      <c r="BO81" s="482"/>
      <c r="BP81" s="231"/>
      <c r="BQ81" s="231"/>
      <c r="BR81" s="231"/>
      <c r="BS81" s="231"/>
      <c r="BT81" s="231"/>
      <c r="BU81" s="478"/>
      <c r="BV81" s="482"/>
      <c r="BW81" s="231"/>
      <c r="BX81" s="231"/>
      <c r="BY81" s="231"/>
      <c r="BZ81" s="231"/>
      <c r="CA81" s="231"/>
      <c r="CB81" s="478"/>
      <c r="CC81" s="482"/>
      <c r="CD81" s="231"/>
      <c r="CE81" s="231"/>
      <c r="CF81" s="231"/>
      <c r="CG81" s="231"/>
      <c r="CH81" s="231"/>
      <c r="CI81" s="478"/>
      <c r="CJ81" s="482"/>
      <c r="CK81" s="231"/>
      <c r="CL81" s="231"/>
      <c r="CM81" s="231"/>
      <c r="CN81" s="231"/>
      <c r="CO81" s="231"/>
      <c r="CP81" s="478"/>
      <c r="CQ81" s="482"/>
      <c r="CR81" s="231"/>
      <c r="CS81" s="231"/>
      <c r="CT81" s="231"/>
      <c r="CU81" s="231"/>
      <c r="CV81" s="231"/>
      <c r="CW81" s="478"/>
      <c r="CX81" s="482"/>
      <c r="CY81" s="231"/>
      <c r="CZ81" s="231"/>
      <c r="DA81" s="231"/>
      <c r="DB81" s="231"/>
      <c r="DC81" s="231"/>
      <c r="DD81" s="478"/>
      <c r="DE81" s="482"/>
      <c r="DF81" s="231"/>
      <c r="DG81" s="231"/>
      <c r="DH81" s="231"/>
      <c r="DI81" s="231"/>
      <c r="DJ81" s="231"/>
      <c r="DK81" s="478"/>
      <c r="DL81" s="482"/>
      <c r="DM81" s="231"/>
      <c r="DN81" s="231"/>
      <c r="DO81" s="231"/>
      <c r="DP81" s="231"/>
      <c r="DQ81" s="231"/>
      <c r="DR81" s="478"/>
      <c r="DS81" s="482"/>
      <c r="DT81" s="231"/>
      <c r="DU81" s="231"/>
      <c r="DV81" s="231"/>
      <c r="DW81" s="231"/>
      <c r="DX81" s="231"/>
      <c r="DY81" s="478"/>
      <c r="DZ81" s="482"/>
      <c r="EA81" s="146"/>
      <c r="EB81" s="146"/>
      <c r="EC81" s="134">
        <f t="shared" si="2"/>
        <v>0</v>
      </c>
      <c r="ED81" s="134">
        <f t="shared" si="3"/>
        <v>0</v>
      </c>
      <c r="EF81" s="657"/>
      <c r="EG81" s="658"/>
      <c r="EH81" s="658"/>
      <c r="EI81" s="658"/>
      <c r="EJ81" s="658"/>
      <c r="EK81" s="658"/>
      <c r="EL81" s="658"/>
      <c r="EM81" s="658"/>
      <c r="EN81" s="658"/>
      <c r="EO81" s="658"/>
      <c r="EP81" s="658"/>
      <c r="EQ81" s="658"/>
      <c r="ER81" s="659"/>
      <c r="ES81" s="21"/>
    </row>
    <row r="82" spans="2:149" ht="18" customHeight="1" x14ac:dyDescent="0.3">
      <c r="B82" s="39"/>
      <c r="C82" s="229"/>
      <c r="D82" s="230"/>
      <c r="E82" s="230"/>
      <c r="F82" s="229"/>
      <c r="G82" s="239"/>
      <c r="H82" s="239"/>
      <c r="I82" s="239"/>
      <c r="J82" s="239"/>
      <c r="K82" s="239"/>
      <c r="L82" s="239"/>
      <c r="M82" s="232"/>
      <c r="N82" s="232"/>
      <c r="O82" s="233"/>
      <c r="P82" s="234"/>
      <c r="Q82" s="237"/>
      <c r="R82" s="237"/>
      <c r="S82" s="237"/>
      <c r="T82" s="237"/>
      <c r="U82" s="237"/>
      <c r="V82" s="237"/>
      <c r="W82" s="237"/>
      <c r="X82" s="237"/>
      <c r="Y82" s="237"/>
      <c r="Z82" s="237"/>
      <c r="AA82" s="237"/>
      <c r="AB82" s="237"/>
      <c r="AC82" s="237"/>
      <c r="AD82" s="231"/>
      <c r="AE82" s="231"/>
      <c r="AF82" s="231"/>
      <c r="AG82" s="231"/>
      <c r="AH82" s="231"/>
      <c r="AI82" s="231"/>
      <c r="AJ82" s="231"/>
      <c r="AK82" s="231"/>
      <c r="AL82" s="478"/>
      <c r="AM82" s="482"/>
      <c r="AN82" s="231"/>
      <c r="AO82" s="231"/>
      <c r="AP82" s="231"/>
      <c r="AQ82" s="231"/>
      <c r="AR82" s="231"/>
      <c r="AS82" s="478"/>
      <c r="AT82" s="482"/>
      <c r="AU82" s="231"/>
      <c r="AV82" s="231"/>
      <c r="AW82" s="231"/>
      <c r="AX82" s="231"/>
      <c r="AY82" s="231"/>
      <c r="AZ82" s="478"/>
      <c r="BA82" s="482"/>
      <c r="BB82" s="231"/>
      <c r="BC82" s="231"/>
      <c r="BD82" s="231"/>
      <c r="BE82" s="231"/>
      <c r="BF82" s="231"/>
      <c r="BG82" s="478"/>
      <c r="BH82" s="482"/>
      <c r="BI82" s="231"/>
      <c r="BJ82" s="231"/>
      <c r="BK82" s="231"/>
      <c r="BL82" s="231"/>
      <c r="BM82" s="231"/>
      <c r="BN82" s="478"/>
      <c r="BO82" s="482"/>
      <c r="BP82" s="231"/>
      <c r="BQ82" s="231"/>
      <c r="BR82" s="231"/>
      <c r="BS82" s="231"/>
      <c r="BT82" s="231"/>
      <c r="BU82" s="478"/>
      <c r="BV82" s="482"/>
      <c r="BW82" s="231"/>
      <c r="BX82" s="231"/>
      <c r="BY82" s="231"/>
      <c r="BZ82" s="231"/>
      <c r="CA82" s="231"/>
      <c r="CB82" s="478"/>
      <c r="CC82" s="482"/>
      <c r="CD82" s="231"/>
      <c r="CE82" s="231"/>
      <c r="CF82" s="231"/>
      <c r="CG82" s="231"/>
      <c r="CH82" s="231"/>
      <c r="CI82" s="478"/>
      <c r="CJ82" s="482"/>
      <c r="CK82" s="231"/>
      <c r="CL82" s="231"/>
      <c r="CM82" s="231"/>
      <c r="CN82" s="231"/>
      <c r="CO82" s="231"/>
      <c r="CP82" s="478"/>
      <c r="CQ82" s="482"/>
      <c r="CR82" s="231"/>
      <c r="CS82" s="231"/>
      <c r="CT82" s="231"/>
      <c r="CU82" s="231"/>
      <c r="CV82" s="231"/>
      <c r="CW82" s="478"/>
      <c r="CX82" s="482"/>
      <c r="CY82" s="231"/>
      <c r="CZ82" s="231"/>
      <c r="DA82" s="231"/>
      <c r="DB82" s="231"/>
      <c r="DC82" s="231"/>
      <c r="DD82" s="478"/>
      <c r="DE82" s="482"/>
      <c r="DF82" s="231"/>
      <c r="DG82" s="231"/>
      <c r="DH82" s="231"/>
      <c r="DI82" s="231"/>
      <c r="DJ82" s="231"/>
      <c r="DK82" s="478"/>
      <c r="DL82" s="482"/>
      <c r="DM82" s="231"/>
      <c r="DN82" s="231"/>
      <c r="DO82" s="231"/>
      <c r="DP82" s="231"/>
      <c r="DQ82" s="231"/>
      <c r="DR82" s="478"/>
      <c r="DS82" s="482"/>
      <c r="DT82" s="231"/>
      <c r="DU82" s="231"/>
      <c r="DV82" s="231"/>
      <c r="DW82" s="231"/>
      <c r="DX82" s="231"/>
      <c r="DY82" s="478"/>
      <c r="DZ82" s="482"/>
      <c r="EA82" s="146"/>
      <c r="EB82" s="146"/>
      <c r="EC82" s="134">
        <f t="shared" si="2"/>
        <v>0</v>
      </c>
      <c r="ED82" s="134">
        <f t="shared" si="3"/>
        <v>0</v>
      </c>
      <c r="EF82" s="657"/>
      <c r="EG82" s="658"/>
      <c r="EH82" s="658"/>
      <c r="EI82" s="658"/>
      <c r="EJ82" s="658"/>
      <c r="EK82" s="658"/>
      <c r="EL82" s="658"/>
      <c r="EM82" s="658"/>
      <c r="EN82" s="658"/>
      <c r="EO82" s="658"/>
      <c r="EP82" s="658"/>
      <c r="EQ82" s="658"/>
      <c r="ER82" s="659"/>
      <c r="ES82" s="21"/>
    </row>
    <row r="83" spans="2:149" ht="18" customHeight="1" x14ac:dyDescent="0.3">
      <c r="B83" s="39"/>
      <c r="C83" s="229"/>
      <c r="D83" s="229"/>
      <c r="E83" s="229"/>
      <c r="F83" s="229"/>
      <c r="G83" s="239"/>
      <c r="H83" s="239"/>
      <c r="I83" s="239"/>
      <c r="J83" s="239"/>
      <c r="K83" s="239"/>
      <c r="L83" s="239"/>
      <c r="M83" s="232"/>
      <c r="N83" s="232"/>
      <c r="O83" s="233"/>
      <c r="P83" s="234"/>
      <c r="Q83" s="234"/>
      <c r="R83" s="237"/>
      <c r="S83" s="237"/>
      <c r="T83" s="237"/>
      <c r="U83" s="237"/>
      <c r="V83" s="237"/>
      <c r="W83" s="237"/>
      <c r="X83" s="237"/>
      <c r="Y83" s="237"/>
      <c r="Z83" s="237"/>
      <c r="AA83" s="237"/>
      <c r="AB83" s="237"/>
      <c r="AC83" s="237"/>
      <c r="AD83" s="231"/>
      <c r="AE83" s="231"/>
      <c r="AF83" s="231"/>
      <c r="AG83" s="231"/>
      <c r="AH83" s="231"/>
      <c r="AI83" s="231"/>
      <c r="AJ83" s="231"/>
      <c r="AK83" s="231"/>
      <c r="AL83" s="478"/>
      <c r="AM83" s="482"/>
      <c r="AN83" s="231"/>
      <c r="AO83" s="231"/>
      <c r="AP83" s="231"/>
      <c r="AQ83" s="231"/>
      <c r="AR83" s="231"/>
      <c r="AS83" s="478"/>
      <c r="AT83" s="482"/>
      <c r="AU83" s="231"/>
      <c r="AV83" s="231"/>
      <c r="AW83" s="231"/>
      <c r="AX83" s="231"/>
      <c r="AY83" s="231"/>
      <c r="AZ83" s="478"/>
      <c r="BA83" s="482"/>
      <c r="BB83" s="231"/>
      <c r="BC83" s="231"/>
      <c r="BD83" s="231"/>
      <c r="BE83" s="231"/>
      <c r="BF83" s="231"/>
      <c r="BG83" s="478"/>
      <c r="BH83" s="482"/>
      <c r="BI83" s="231"/>
      <c r="BJ83" s="231"/>
      <c r="BK83" s="231"/>
      <c r="BL83" s="231"/>
      <c r="BM83" s="231"/>
      <c r="BN83" s="478"/>
      <c r="BO83" s="482"/>
      <c r="BP83" s="231"/>
      <c r="BQ83" s="231"/>
      <c r="BR83" s="231"/>
      <c r="BS83" s="231"/>
      <c r="BT83" s="231"/>
      <c r="BU83" s="478"/>
      <c r="BV83" s="482"/>
      <c r="BW83" s="231"/>
      <c r="BX83" s="231"/>
      <c r="BY83" s="231"/>
      <c r="BZ83" s="231"/>
      <c r="CA83" s="231"/>
      <c r="CB83" s="478"/>
      <c r="CC83" s="482"/>
      <c r="CD83" s="231"/>
      <c r="CE83" s="231"/>
      <c r="CF83" s="231"/>
      <c r="CG83" s="231"/>
      <c r="CH83" s="231"/>
      <c r="CI83" s="478"/>
      <c r="CJ83" s="482"/>
      <c r="CK83" s="231"/>
      <c r="CL83" s="231"/>
      <c r="CM83" s="231"/>
      <c r="CN83" s="231"/>
      <c r="CO83" s="231"/>
      <c r="CP83" s="478"/>
      <c r="CQ83" s="482"/>
      <c r="CR83" s="231"/>
      <c r="CS83" s="231"/>
      <c r="CT83" s="231"/>
      <c r="CU83" s="231"/>
      <c r="CV83" s="231"/>
      <c r="CW83" s="478"/>
      <c r="CX83" s="482"/>
      <c r="CY83" s="231"/>
      <c r="CZ83" s="231"/>
      <c r="DA83" s="231"/>
      <c r="DB83" s="231"/>
      <c r="DC83" s="231"/>
      <c r="DD83" s="478"/>
      <c r="DE83" s="482"/>
      <c r="DF83" s="231"/>
      <c r="DG83" s="231"/>
      <c r="DH83" s="231"/>
      <c r="DI83" s="231"/>
      <c r="DJ83" s="231"/>
      <c r="DK83" s="478"/>
      <c r="DL83" s="482"/>
      <c r="DM83" s="231"/>
      <c r="DN83" s="231"/>
      <c r="DO83" s="231"/>
      <c r="DP83" s="231"/>
      <c r="DQ83" s="231"/>
      <c r="DR83" s="478"/>
      <c r="DS83" s="482"/>
      <c r="DT83" s="231"/>
      <c r="DU83" s="231"/>
      <c r="DV83" s="231"/>
      <c r="DW83" s="231"/>
      <c r="DX83" s="231"/>
      <c r="DY83" s="478"/>
      <c r="DZ83" s="482"/>
      <c r="EA83" s="146"/>
      <c r="EB83" s="146"/>
      <c r="EC83" s="134">
        <f t="shared" si="2"/>
        <v>0</v>
      </c>
      <c r="ED83" s="134">
        <f t="shared" si="3"/>
        <v>0</v>
      </c>
      <c r="EF83" s="657"/>
      <c r="EG83" s="658"/>
      <c r="EH83" s="658"/>
      <c r="EI83" s="658"/>
      <c r="EJ83" s="658"/>
      <c r="EK83" s="658"/>
      <c r="EL83" s="658"/>
      <c r="EM83" s="658"/>
      <c r="EN83" s="658"/>
      <c r="EO83" s="658"/>
      <c r="EP83" s="658"/>
      <c r="EQ83" s="658"/>
      <c r="ER83" s="659"/>
      <c r="ES83" s="21"/>
    </row>
    <row r="84" spans="2:149" ht="18" customHeight="1" x14ac:dyDescent="0.3">
      <c r="B84" s="39"/>
      <c r="C84" s="229"/>
      <c r="D84" s="230"/>
      <c r="E84" s="230"/>
      <c r="F84" s="229"/>
      <c r="G84" s="239"/>
      <c r="H84" s="239"/>
      <c r="I84" s="239"/>
      <c r="J84" s="239"/>
      <c r="K84" s="239"/>
      <c r="L84" s="239"/>
      <c r="M84" s="232"/>
      <c r="N84" s="232"/>
      <c r="O84" s="233"/>
      <c r="P84" s="234"/>
      <c r="Q84" s="237"/>
      <c r="R84" s="237"/>
      <c r="S84" s="237"/>
      <c r="T84" s="237"/>
      <c r="U84" s="237"/>
      <c r="V84" s="237"/>
      <c r="W84" s="237"/>
      <c r="X84" s="237"/>
      <c r="Y84" s="237"/>
      <c r="Z84" s="237"/>
      <c r="AA84" s="237"/>
      <c r="AB84" s="237"/>
      <c r="AC84" s="237"/>
      <c r="AD84" s="231"/>
      <c r="AE84" s="231"/>
      <c r="AF84" s="231"/>
      <c r="AG84" s="231"/>
      <c r="AH84" s="231"/>
      <c r="AI84" s="231"/>
      <c r="AJ84" s="231"/>
      <c r="AK84" s="231"/>
      <c r="AL84" s="478"/>
      <c r="AM84" s="482"/>
      <c r="AN84" s="231"/>
      <c r="AO84" s="231"/>
      <c r="AP84" s="231"/>
      <c r="AQ84" s="231"/>
      <c r="AR84" s="231"/>
      <c r="AS84" s="478"/>
      <c r="AT84" s="482"/>
      <c r="AU84" s="231"/>
      <c r="AV84" s="231"/>
      <c r="AW84" s="231"/>
      <c r="AX84" s="231"/>
      <c r="AY84" s="231"/>
      <c r="AZ84" s="478"/>
      <c r="BA84" s="482"/>
      <c r="BB84" s="231"/>
      <c r="BC84" s="231"/>
      <c r="BD84" s="231"/>
      <c r="BE84" s="231"/>
      <c r="BF84" s="231"/>
      <c r="BG84" s="478"/>
      <c r="BH84" s="482"/>
      <c r="BI84" s="231"/>
      <c r="BJ84" s="231"/>
      <c r="BK84" s="231"/>
      <c r="BL84" s="231"/>
      <c r="BM84" s="231"/>
      <c r="BN84" s="478"/>
      <c r="BO84" s="482"/>
      <c r="BP84" s="231"/>
      <c r="BQ84" s="231"/>
      <c r="BR84" s="231"/>
      <c r="BS84" s="231"/>
      <c r="BT84" s="231"/>
      <c r="BU84" s="478"/>
      <c r="BV84" s="482"/>
      <c r="BW84" s="231"/>
      <c r="BX84" s="231"/>
      <c r="BY84" s="231"/>
      <c r="BZ84" s="231"/>
      <c r="CA84" s="231"/>
      <c r="CB84" s="478"/>
      <c r="CC84" s="482"/>
      <c r="CD84" s="231"/>
      <c r="CE84" s="231"/>
      <c r="CF84" s="231"/>
      <c r="CG84" s="231"/>
      <c r="CH84" s="231"/>
      <c r="CI84" s="478"/>
      <c r="CJ84" s="482"/>
      <c r="CK84" s="231"/>
      <c r="CL84" s="231"/>
      <c r="CM84" s="231"/>
      <c r="CN84" s="231"/>
      <c r="CO84" s="231"/>
      <c r="CP84" s="478"/>
      <c r="CQ84" s="482"/>
      <c r="CR84" s="231"/>
      <c r="CS84" s="231"/>
      <c r="CT84" s="231"/>
      <c r="CU84" s="231"/>
      <c r="CV84" s="231"/>
      <c r="CW84" s="478"/>
      <c r="CX84" s="482"/>
      <c r="CY84" s="231"/>
      <c r="CZ84" s="231"/>
      <c r="DA84" s="231"/>
      <c r="DB84" s="231"/>
      <c r="DC84" s="231"/>
      <c r="DD84" s="478"/>
      <c r="DE84" s="482"/>
      <c r="DF84" s="231"/>
      <c r="DG84" s="231"/>
      <c r="DH84" s="231"/>
      <c r="DI84" s="231"/>
      <c r="DJ84" s="231"/>
      <c r="DK84" s="478"/>
      <c r="DL84" s="482"/>
      <c r="DM84" s="231"/>
      <c r="DN84" s="231"/>
      <c r="DO84" s="231"/>
      <c r="DP84" s="231"/>
      <c r="DQ84" s="231"/>
      <c r="DR84" s="478"/>
      <c r="DS84" s="482"/>
      <c r="DT84" s="231"/>
      <c r="DU84" s="231"/>
      <c r="DV84" s="231"/>
      <c r="DW84" s="231"/>
      <c r="DX84" s="231"/>
      <c r="DY84" s="478"/>
      <c r="DZ84" s="482"/>
      <c r="EA84" s="146"/>
      <c r="EB84" s="146"/>
      <c r="EC84" s="134">
        <f t="shared" si="2"/>
        <v>0</v>
      </c>
      <c r="ED84" s="134">
        <f t="shared" si="3"/>
        <v>0</v>
      </c>
      <c r="EF84" s="657"/>
      <c r="EG84" s="658"/>
      <c r="EH84" s="658"/>
      <c r="EI84" s="658"/>
      <c r="EJ84" s="658"/>
      <c r="EK84" s="658"/>
      <c r="EL84" s="658"/>
      <c r="EM84" s="658"/>
      <c r="EN84" s="658"/>
      <c r="EO84" s="658"/>
      <c r="EP84" s="658"/>
      <c r="EQ84" s="658"/>
      <c r="ER84" s="659"/>
      <c r="ES84" s="21"/>
    </row>
    <row r="85" spans="2:149" ht="18" customHeight="1" x14ac:dyDescent="0.3">
      <c r="B85" s="39"/>
      <c r="C85" s="229"/>
      <c r="D85" s="229"/>
      <c r="E85" s="229"/>
      <c r="F85" s="229"/>
      <c r="G85" s="239"/>
      <c r="H85" s="239"/>
      <c r="I85" s="239"/>
      <c r="J85" s="239"/>
      <c r="K85" s="239"/>
      <c r="L85" s="239"/>
      <c r="M85" s="232"/>
      <c r="N85" s="232"/>
      <c r="O85" s="233"/>
      <c r="P85" s="234"/>
      <c r="Q85" s="234"/>
      <c r="R85" s="237"/>
      <c r="S85" s="237"/>
      <c r="T85" s="237"/>
      <c r="U85" s="237"/>
      <c r="V85" s="237"/>
      <c r="W85" s="237"/>
      <c r="X85" s="237"/>
      <c r="Y85" s="237"/>
      <c r="Z85" s="237"/>
      <c r="AA85" s="237"/>
      <c r="AB85" s="237"/>
      <c r="AC85" s="237"/>
      <c r="AD85" s="231"/>
      <c r="AE85" s="231"/>
      <c r="AF85" s="231"/>
      <c r="AG85" s="231"/>
      <c r="AH85" s="231"/>
      <c r="AI85" s="231"/>
      <c r="AJ85" s="231"/>
      <c r="AK85" s="231"/>
      <c r="AL85" s="478"/>
      <c r="AM85" s="482"/>
      <c r="AN85" s="231"/>
      <c r="AO85" s="231"/>
      <c r="AP85" s="231"/>
      <c r="AQ85" s="231"/>
      <c r="AR85" s="231"/>
      <c r="AS85" s="478"/>
      <c r="AT85" s="482"/>
      <c r="AU85" s="231"/>
      <c r="AV85" s="231"/>
      <c r="AW85" s="231"/>
      <c r="AX85" s="231"/>
      <c r="AY85" s="231"/>
      <c r="AZ85" s="478"/>
      <c r="BA85" s="482"/>
      <c r="BB85" s="231"/>
      <c r="BC85" s="231"/>
      <c r="BD85" s="231"/>
      <c r="BE85" s="231"/>
      <c r="BF85" s="231"/>
      <c r="BG85" s="478"/>
      <c r="BH85" s="482"/>
      <c r="BI85" s="231"/>
      <c r="BJ85" s="231"/>
      <c r="BK85" s="231"/>
      <c r="BL85" s="231"/>
      <c r="BM85" s="231"/>
      <c r="BN85" s="478"/>
      <c r="BO85" s="482"/>
      <c r="BP85" s="231"/>
      <c r="BQ85" s="231"/>
      <c r="BR85" s="231"/>
      <c r="BS85" s="231"/>
      <c r="BT85" s="231"/>
      <c r="BU85" s="478"/>
      <c r="BV85" s="482"/>
      <c r="BW85" s="231"/>
      <c r="BX85" s="231"/>
      <c r="BY85" s="231"/>
      <c r="BZ85" s="231"/>
      <c r="CA85" s="231"/>
      <c r="CB85" s="478"/>
      <c r="CC85" s="482"/>
      <c r="CD85" s="231"/>
      <c r="CE85" s="231"/>
      <c r="CF85" s="231"/>
      <c r="CG85" s="231"/>
      <c r="CH85" s="231"/>
      <c r="CI85" s="478"/>
      <c r="CJ85" s="482"/>
      <c r="CK85" s="231"/>
      <c r="CL85" s="231"/>
      <c r="CM85" s="231"/>
      <c r="CN85" s="231"/>
      <c r="CO85" s="231"/>
      <c r="CP85" s="478"/>
      <c r="CQ85" s="482"/>
      <c r="CR85" s="231"/>
      <c r="CS85" s="231"/>
      <c r="CT85" s="231"/>
      <c r="CU85" s="231"/>
      <c r="CV85" s="231"/>
      <c r="CW85" s="478"/>
      <c r="CX85" s="482"/>
      <c r="CY85" s="231"/>
      <c r="CZ85" s="231"/>
      <c r="DA85" s="231"/>
      <c r="DB85" s="231"/>
      <c r="DC85" s="231"/>
      <c r="DD85" s="478"/>
      <c r="DE85" s="482"/>
      <c r="DF85" s="231"/>
      <c r="DG85" s="231"/>
      <c r="DH85" s="231"/>
      <c r="DI85" s="231"/>
      <c r="DJ85" s="231"/>
      <c r="DK85" s="478"/>
      <c r="DL85" s="482"/>
      <c r="DM85" s="231"/>
      <c r="DN85" s="231"/>
      <c r="DO85" s="231"/>
      <c r="DP85" s="231"/>
      <c r="DQ85" s="231"/>
      <c r="DR85" s="478"/>
      <c r="DS85" s="482"/>
      <c r="DT85" s="231"/>
      <c r="DU85" s="231"/>
      <c r="DV85" s="231"/>
      <c r="DW85" s="231"/>
      <c r="DX85" s="231"/>
      <c r="DY85" s="478"/>
      <c r="DZ85" s="482"/>
      <c r="EA85" s="146"/>
      <c r="EB85" s="146"/>
      <c r="EC85" s="134">
        <f t="shared" si="2"/>
        <v>0</v>
      </c>
      <c r="ED85" s="134">
        <f t="shared" si="3"/>
        <v>0</v>
      </c>
      <c r="EF85" s="657"/>
      <c r="EG85" s="658"/>
      <c r="EH85" s="658"/>
      <c r="EI85" s="658"/>
      <c r="EJ85" s="658"/>
      <c r="EK85" s="658"/>
      <c r="EL85" s="658"/>
      <c r="EM85" s="658"/>
      <c r="EN85" s="658"/>
      <c r="EO85" s="658"/>
      <c r="EP85" s="658"/>
      <c r="EQ85" s="658"/>
      <c r="ER85" s="659"/>
      <c r="ES85" s="21"/>
    </row>
    <row r="86" spans="2:149" ht="18" customHeight="1" x14ac:dyDescent="0.3">
      <c r="B86" s="39"/>
      <c r="C86" s="229"/>
      <c r="D86" s="230"/>
      <c r="E86" s="230"/>
      <c r="F86" s="229"/>
      <c r="G86" s="239"/>
      <c r="H86" s="239"/>
      <c r="I86" s="239"/>
      <c r="J86" s="239"/>
      <c r="K86" s="239"/>
      <c r="L86" s="239"/>
      <c r="M86" s="232"/>
      <c r="N86" s="232"/>
      <c r="O86" s="233"/>
      <c r="P86" s="234"/>
      <c r="Q86" s="237"/>
      <c r="R86" s="237"/>
      <c r="S86" s="237"/>
      <c r="T86" s="237"/>
      <c r="U86" s="237"/>
      <c r="V86" s="237"/>
      <c r="W86" s="237"/>
      <c r="X86" s="237"/>
      <c r="Y86" s="237"/>
      <c r="Z86" s="237"/>
      <c r="AA86" s="237"/>
      <c r="AB86" s="237"/>
      <c r="AC86" s="237"/>
      <c r="AD86" s="231"/>
      <c r="AE86" s="231"/>
      <c r="AF86" s="231"/>
      <c r="AG86" s="231"/>
      <c r="AH86" s="231"/>
      <c r="AI86" s="231"/>
      <c r="AJ86" s="231"/>
      <c r="AK86" s="231"/>
      <c r="AL86" s="478"/>
      <c r="AM86" s="482"/>
      <c r="AN86" s="231"/>
      <c r="AO86" s="231"/>
      <c r="AP86" s="231"/>
      <c r="AQ86" s="231"/>
      <c r="AR86" s="231"/>
      <c r="AS86" s="478"/>
      <c r="AT86" s="482"/>
      <c r="AU86" s="231"/>
      <c r="AV86" s="231"/>
      <c r="AW86" s="231"/>
      <c r="AX86" s="231"/>
      <c r="AY86" s="231"/>
      <c r="AZ86" s="478"/>
      <c r="BA86" s="482"/>
      <c r="BB86" s="231"/>
      <c r="BC86" s="231"/>
      <c r="BD86" s="231"/>
      <c r="BE86" s="231"/>
      <c r="BF86" s="231"/>
      <c r="BG86" s="478"/>
      <c r="BH86" s="482"/>
      <c r="BI86" s="231"/>
      <c r="BJ86" s="231"/>
      <c r="BK86" s="231"/>
      <c r="BL86" s="231"/>
      <c r="BM86" s="231"/>
      <c r="BN86" s="478"/>
      <c r="BO86" s="482"/>
      <c r="BP86" s="231"/>
      <c r="BQ86" s="231"/>
      <c r="BR86" s="231"/>
      <c r="BS86" s="231"/>
      <c r="BT86" s="231"/>
      <c r="BU86" s="478"/>
      <c r="BV86" s="482"/>
      <c r="BW86" s="231"/>
      <c r="BX86" s="231"/>
      <c r="BY86" s="231"/>
      <c r="BZ86" s="231"/>
      <c r="CA86" s="231"/>
      <c r="CB86" s="478"/>
      <c r="CC86" s="482"/>
      <c r="CD86" s="231"/>
      <c r="CE86" s="231"/>
      <c r="CF86" s="231"/>
      <c r="CG86" s="231"/>
      <c r="CH86" s="231"/>
      <c r="CI86" s="478"/>
      <c r="CJ86" s="482"/>
      <c r="CK86" s="231"/>
      <c r="CL86" s="231"/>
      <c r="CM86" s="231"/>
      <c r="CN86" s="231"/>
      <c r="CO86" s="231"/>
      <c r="CP86" s="478"/>
      <c r="CQ86" s="482"/>
      <c r="CR86" s="231"/>
      <c r="CS86" s="231"/>
      <c r="CT86" s="231"/>
      <c r="CU86" s="231"/>
      <c r="CV86" s="231"/>
      <c r="CW86" s="478"/>
      <c r="CX86" s="482"/>
      <c r="CY86" s="231"/>
      <c r="CZ86" s="231"/>
      <c r="DA86" s="231"/>
      <c r="DB86" s="231"/>
      <c r="DC86" s="231"/>
      <c r="DD86" s="478"/>
      <c r="DE86" s="482"/>
      <c r="DF86" s="231"/>
      <c r="DG86" s="231"/>
      <c r="DH86" s="231"/>
      <c r="DI86" s="231"/>
      <c r="DJ86" s="231"/>
      <c r="DK86" s="478"/>
      <c r="DL86" s="482"/>
      <c r="DM86" s="231"/>
      <c r="DN86" s="231"/>
      <c r="DO86" s="231"/>
      <c r="DP86" s="231"/>
      <c r="DQ86" s="231"/>
      <c r="DR86" s="478"/>
      <c r="DS86" s="482"/>
      <c r="DT86" s="231"/>
      <c r="DU86" s="231"/>
      <c r="DV86" s="231"/>
      <c r="DW86" s="231"/>
      <c r="DX86" s="231"/>
      <c r="DY86" s="478"/>
      <c r="DZ86" s="482"/>
      <c r="EA86" s="146"/>
      <c r="EB86" s="146"/>
      <c r="EC86" s="134">
        <f t="shared" si="2"/>
        <v>0</v>
      </c>
      <c r="ED86" s="134">
        <f t="shared" si="3"/>
        <v>0</v>
      </c>
      <c r="EF86" s="657"/>
      <c r="EG86" s="658"/>
      <c r="EH86" s="658"/>
      <c r="EI86" s="658"/>
      <c r="EJ86" s="658"/>
      <c r="EK86" s="658"/>
      <c r="EL86" s="658"/>
      <c r="EM86" s="658"/>
      <c r="EN86" s="658"/>
      <c r="EO86" s="658"/>
      <c r="EP86" s="658"/>
      <c r="EQ86" s="658"/>
      <c r="ER86" s="659"/>
      <c r="ES86" s="21"/>
    </row>
    <row r="87" spans="2:149" ht="18" customHeight="1" x14ac:dyDescent="0.3">
      <c r="B87" s="39"/>
      <c r="C87" s="229"/>
      <c r="D87" s="229"/>
      <c r="E87" s="229"/>
      <c r="F87" s="229"/>
      <c r="G87" s="239"/>
      <c r="H87" s="239"/>
      <c r="I87" s="239"/>
      <c r="J87" s="239"/>
      <c r="K87" s="239"/>
      <c r="L87" s="239"/>
      <c r="M87" s="232"/>
      <c r="N87" s="232"/>
      <c r="O87" s="233"/>
      <c r="P87" s="234"/>
      <c r="Q87" s="234"/>
      <c r="R87" s="237"/>
      <c r="S87" s="237"/>
      <c r="T87" s="237"/>
      <c r="U87" s="237"/>
      <c r="V87" s="237"/>
      <c r="W87" s="237"/>
      <c r="X87" s="237"/>
      <c r="Y87" s="237"/>
      <c r="Z87" s="237"/>
      <c r="AA87" s="237"/>
      <c r="AB87" s="237"/>
      <c r="AC87" s="237"/>
      <c r="AD87" s="231"/>
      <c r="AE87" s="231"/>
      <c r="AF87" s="231"/>
      <c r="AG87" s="231"/>
      <c r="AH87" s="231"/>
      <c r="AI87" s="231"/>
      <c r="AJ87" s="231"/>
      <c r="AK87" s="231"/>
      <c r="AL87" s="478"/>
      <c r="AM87" s="482"/>
      <c r="AN87" s="231"/>
      <c r="AO87" s="231"/>
      <c r="AP87" s="231"/>
      <c r="AQ87" s="231"/>
      <c r="AR87" s="231"/>
      <c r="AS87" s="478"/>
      <c r="AT87" s="482"/>
      <c r="AU87" s="231"/>
      <c r="AV87" s="231"/>
      <c r="AW87" s="231"/>
      <c r="AX87" s="231"/>
      <c r="AY87" s="231"/>
      <c r="AZ87" s="478"/>
      <c r="BA87" s="482"/>
      <c r="BB87" s="231"/>
      <c r="BC87" s="231"/>
      <c r="BD87" s="231"/>
      <c r="BE87" s="231"/>
      <c r="BF87" s="231"/>
      <c r="BG87" s="478"/>
      <c r="BH87" s="482"/>
      <c r="BI87" s="231"/>
      <c r="BJ87" s="231"/>
      <c r="BK87" s="231"/>
      <c r="BL87" s="231"/>
      <c r="BM87" s="231"/>
      <c r="BN87" s="478"/>
      <c r="BO87" s="482"/>
      <c r="BP87" s="231"/>
      <c r="BQ87" s="231"/>
      <c r="BR87" s="231"/>
      <c r="BS87" s="231"/>
      <c r="BT87" s="231"/>
      <c r="BU87" s="478"/>
      <c r="BV87" s="482"/>
      <c r="BW87" s="231"/>
      <c r="BX87" s="231"/>
      <c r="BY87" s="231"/>
      <c r="BZ87" s="231"/>
      <c r="CA87" s="231"/>
      <c r="CB87" s="478"/>
      <c r="CC87" s="482"/>
      <c r="CD87" s="231"/>
      <c r="CE87" s="231"/>
      <c r="CF87" s="231"/>
      <c r="CG87" s="231"/>
      <c r="CH87" s="231"/>
      <c r="CI87" s="478"/>
      <c r="CJ87" s="482"/>
      <c r="CK87" s="231"/>
      <c r="CL87" s="231"/>
      <c r="CM87" s="231"/>
      <c r="CN87" s="231"/>
      <c r="CO87" s="231"/>
      <c r="CP87" s="478"/>
      <c r="CQ87" s="482"/>
      <c r="CR87" s="231"/>
      <c r="CS87" s="231"/>
      <c r="CT87" s="231"/>
      <c r="CU87" s="231"/>
      <c r="CV87" s="231"/>
      <c r="CW87" s="478"/>
      <c r="CX87" s="482"/>
      <c r="CY87" s="231"/>
      <c r="CZ87" s="231"/>
      <c r="DA87" s="231"/>
      <c r="DB87" s="231"/>
      <c r="DC87" s="231"/>
      <c r="DD87" s="478"/>
      <c r="DE87" s="482"/>
      <c r="DF87" s="231"/>
      <c r="DG87" s="231"/>
      <c r="DH87" s="231"/>
      <c r="DI87" s="231"/>
      <c r="DJ87" s="231"/>
      <c r="DK87" s="478"/>
      <c r="DL87" s="482"/>
      <c r="DM87" s="231"/>
      <c r="DN87" s="231"/>
      <c r="DO87" s="231"/>
      <c r="DP87" s="231"/>
      <c r="DQ87" s="231"/>
      <c r="DR87" s="478"/>
      <c r="DS87" s="482"/>
      <c r="DT87" s="231"/>
      <c r="DU87" s="231"/>
      <c r="DV87" s="231"/>
      <c r="DW87" s="231"/>
      <c r="DX87" s="231"/>
      <c r="DY87" s="478"/>
      <c r="DZ87" s="482"/>
      <c r="EA87" s="146"/>
      <c r="EB87" s="146"/>
      <c r="EC87" s="134">
        <f t="shared" si="2"/>
        <v>0</v>
      </c>
      <c r="ED87" s="134">
        <f t="shared" ref="ED87:ED89" si="4">EC87-G87</f>
        <v>0</v>
      </c>
      <c r="EF87" s="657"/>
      <c r="EG87" s="658"/>
      <c r="EH87" s="658"/>
      <c r="EI87" s="658"/>
      <c r="EJ87" s="658"/>
      <c r="EK87" s="658"/>
      <c r="EL87" s="658"/>
      <c r="EM87" s="658"/>
      <c r="EN87" s="658"/>
      <c r="EO87" s="658"/>
      <c r="EP87" s="658"/>
      <c r="EQ87" s="658"/>
      <c r="ER87" s="659"/>
      <c r="ES87" s="21"/>
    </row>
    <row r="88" spans="2:149" ht="18" customHeight="1" x14ac:dyDescent="0.3">
      <c r="B88" s="39"/>
      <c r="C88" s="229"/>
      <c r="D88" s="230"/>
      <c r="E88" s="230"/>
      <c r="F88" s="229"/>
      <c r="G88" s="239"/>
      <c r="H88" s="239"/>
      <c r="I88" s="239"/>
      <c r="J88" s="239"/>
      <c r="K88" s="239"/>
      <c r="L88" s="239"/>
      <c r="M88" s="232"/>
      <c r="N88" s="232"/>
      <c r="O88" s="233"/>
      <c r="P88" s="234"/>
      <c r="Q88" s="237"/>
      <c r="R88" s="237"/>
      <c r="S88" s="237"/>
      <c r="T88" s="237"/>
      <c r="U88" s="237"/>
      <c r="V88" s="237"/>
      <c r="W88" s="237"/>
      <c r="X88" s="237"/>
      <c r="Y88" s="237"/>
      <c r="Z88" s="237"/>
      <c r="AA88" s="237"/>
      <c r="AB88" s="237"/>
      <c r="AC88" s="237"/>
      <c r="AD88" s="231"/>
      <c r="AE88" s="231"/>
      <c r="AF88" s="231"/>
      <c r="AG88" s="231"/>
      <c r="AH88" s="231"/>
      <c r="AI88" s="231"/>
      <c r="AJ88" s="231"/>
      <c r="AK88" s="231"/>
      <c r="AL88" s="478"/>
      <c r="AM88" s="482"/>
      <c r="AN88" s="231"/>
      <c r="AO88" s="231"/>
      <c r="AP88" s="231"/>
      <c r="AQ88" s="231"/>
      <c r="AR88" s="231"/>
      <c r="AS88" s="478"/>
      <c r="AT88" s="482"/>
      <c r="AU88" s="231"/>
      <c r="AV88" s="231"/>
      <c r="AW88" s="231"/>
      <c r="AX88" s="231"/>
      <c r="AY88" s="231"/>
      <c r="AZ88" s="478"/>
      <c r="BA88" s="482"/>
      <c r="BB88" s="231"/>
      <c r="BC88" s="231"/>
      <c r="BD88" s="231"/>
      <c r="BE88" s="231"/>
      <c r="BF88" s="231"/>
      <c r="BG88" s="478"/>
      <c r="BH88" s="482"/>
      <c r="BI88" s="231"/>
      <c r="BJ88" s="231"/>
      <c r="BK88" s="231"/>
      <c r="BL88" s="231"/>
      <c r="BM88" s="231"/>
      <c r="BN88" s="478"/>
      <c r="BO88" s="482"/>
      <c r="BP88" s="231"/>
      <c r="BQ88" s="231"/>
      <c r="BR88" s="231"/>
      <c r="BS88" s="231"/>
      <c r="BT88" s="231"/>
      <c r="BU88" s="478"/>
      <c r="BV88" s="482"/>
      <c r="BW88" s="231"/>
      <c r="BX88" s="231"/>
      <c r="BY88" s="231"/>
      <c r="BZ88" s="231"/>
      <c r="CA88" s="231"/>
      <c r="CB88" s="478"/>
      <c r="CC88" s="482"/>
      <c r="CD88" s="231"/>
      <c r="CE88" s="231"/>
      <c r="CF88" s="231"/>
      <c r="CG88" s="231"/>
      <c r="CH88" s="231"/>
      <c r="CI88" s="478"/>
      <c r="CJ88" s="482"/>
      <c r="CK88" s="231"/>
      <c r="CL88" s="231"/>
      <c r="CM88" s="231"/>
      <c r="CN88" s="231"/>
      <c r="CO88" s="231"/>
      <c r="CP88" s="478"/>
      <c r="CQ88" s="482"/>
      <c r="CR88" s="231"/>
      <c r="CS88" s="231"/>
      <c r="CT88" s="231"/>
      <c r="CU88" s="231"/>
      <c r="CV88" s="231"/>
      <c r="CW88" s="478"/>
      <c r="CX88" s="482"/>
      <c r="CY88" s="231"/>
      <c r="CZ88" s="231"/>
      <c r="DA88" s="231"/>
      <c r="DB88" s="231"/>
      <c r="DC88" s="231"/>
      <c r="DD88" s="478"/>
      <c r="DE88" s="482"/>
      <c r="DF88" s="231"/>
      <c r="DG88" s="231"/>
      <c r="DH88" s="231"/>
      <c r="DI88" s="231"/>
      <c r="DJ88" s="231"/>
      <c r="DK88" s="478"/>
      <c r="DL88" s="482"/>
      <c r="DM88" s="231"/>
      <c r="DN88" s="231"/>
      <c r="DO88" s="231"/>
      <c r="DP88" s="231"/>
      <c r="DQ88" s="231"/>
      <c r="DR88" s="478"/>
      <c r="DS88" s="482"/>
      <c r="DT88" s="231"/>
      <c r="DU88" s="231"/>
      <c r="DV88" s="231"/>
      <c r="DW88" s="231"/>
      <c r="DX88" s="231"/>
      <c r="DY88" s="478"/>
      <c r="DZ88" s="482"/>
      <c r="EA88" s="146"/>
      <c r="EB88" s="146"/>
      <c r="EC88" s="134">
        <f t="shared" ref="EC88:EC89" si="5">SUM(EA88:EB88)</f>
        <v>0</v>
      </c>
      <c r="ED88" s="134">
        <f t="shared" si="4"/>
        <v>0</v>
      </c>
      <c r="EF88" s="657"/>
      <c r="EG88" s="658"/>
      <c r="EH88" s="658"/>
      <c r="EI88" s="658"/>
      <c r="EJ88" s="658"/>
      <c r="EK88" s="658"/>
      <c r="EL88" s="658"/>
      <c r="EM88" s="658"/>
      <c r="EN88" s="658"/>
      <c r="EO88" s="658"/>
      <c r="EP88" s="658"/>
      <c r="EQ88" s="658"/>
      <c r="ER88" s="659"/>
      <c r="ES88" s="21"/>
    </row>
    <row r="89" spans="2:149" ht="18" customHeight="1" x14ac:dyDescent="0.3">
      <c r="B89" s="39"/>
      <c r="C89" s="240"/>
      <c r="D89" s="240"/>
      <c r="E89" s="240"/>
      <c r="F89" s="240"/>
      <c r="G89" s="241"/>
      <c r="H89" s="241"/>
      <c r="I89" s="241"/>
      <c r="J89" s="241"/>
      <c r="K89" s="241"/>
      <c r="L89" s="241"/>
      <c r="M89" s="242"/>
      <c r="N89" s="242"/>
      <c r="O89" s="243"/>
      <c r="P89" s="244"/>
      <c r="Q89" s="244"/>
      <c r="R89" s="245"/>
      <c r="S89" s="245"/>
      <c r="T89" s="245"/>
      <c r="U89" s="245"/>
      <c r="V89" s="245"/>
      <c r="W89" s="245"/>
      <c r="X89" s="245"/>
      <c r="Y89" s="245"/>
      <c r="Z89" s="245"/>
      <c r="AA89" s="245"/>
      <c r="AB89" s="245"/>
      <c r="AC89" s="245"/>
      <c r="AD89" s="246"/>
      <c r="AE89" s="246"/>
      <c r="AF89" s="246"/>
      <c r="AG89" s="246"/>
      <c r="AH89" s="246"/>
      <c r="AI89" s="246"/>
      <c r="AJ89" s="246"/>
      <c r="AK89" s="246"/>
      <c r="AL89" s="479"/>
      <c r="AM89" s="483"/>
      <c r="AN89" s="246"/>
      <c r="AO89" s="246"/>
      <c r="AP89" s="246"/>
      <c r="AQ89" s="246"/>
      <c r="AR89" s="246"/>
      <c r="AS89" s="479"/>
      <c r="AT89" s="483"/>
      <c r="AU89" s="246"/>
      <c r="AV89" s="246"/>
      <c r="AW89" s="246"/>
      <c r="AX89" s="246"/>
      <c r="AY89" s="246"/>
      <c r="AZ89" s="479"/>
      <c r="BA89" s="483"/>
      <c r="BB89" s="246"/>
      <c r="BC89" s="246"/>
      <c r="BD89" s="246"/>
      <c r="BE89" s="246"/>
      <c r="BF89" s="246"/>
      <c r="BG89" s="479"/>
      <c r="BH89" s="483"/>
      <c r="BI89" s="246"/>
      <c r="BJ89" s="246"/>
      <c r="BK89" s="246"/>
      <c r="BL89" s="246"/>
      <c r="BM89" s="246"/>
      <c r="BN89" s="479"/>
      <c r="BO89" s="483"/>
      <c r="BP89" s="246"/>
      <c r="BQ89" s="246"/>
      <c r="BR89" s="246"/>
      <c r="BS89" s="246"/>
      <c r="BT89" s="246"/>
      <c r="BU89" s="479"/>
      <c r="BV89" s="483"/>
      <c r="BW89" s="246"/>
      <c r="BX89" s="246"/>
      <c r="BY89" s="246"/>
      <c r="BZ89" s="246"/>
      <c r="CA89" s="246"/>
      <c r="CB89" s="479"/>
      <c r="CC89" s="483"/>
      <c r="CD89" s="246"/>
      <c r="CE89" s="246"/>
      <c r="CF89" s="246"/>
      <c r="CG89" s="246"/>
      <c r="CH89" s="246"/>
      <c r="CI89" s="479"/>
      <c r="CJ89" s="483"/>
      <c r="CK89" s="246"/>
      <c r="CL89" s="246"/>
      <c r="CM89" s="246"/>
      <c r="CN89" s="246"/>
      <c r="CO89" s="246"/>
      <c r="CP89" s="479"/>
      <c r="CQ89" s="483"/>
      <c r="CR89" s="246"/>
      <c r="CS89" s="246"/>
      <c r="CT89" s="246"/>
      <c r="CU89" s="246"/>
      <c r="CV89" s="246"/>
      <c r="CW89" s="479"/>
      <c r="CX89" s="483"/>
      <c r="CY89" s="246"/>
      <c r="CZ89" s="246"/>
      <c r="DA89" s="246"/>
      <c r="DB89" s="246"/>
      <c r="DC89" s="246"/>
      <c r="DD89" s="479"/>
      <c r="DE89" s="483"/>
      <c r="DF89" s="246"/>
      <c r="DG89" s="246"/>
      <c r="DH89" s="246"/>
      <c r="DI89" s="246"/>
      <c r="DJ89" s="246"/>
      <c r="DK89" s="479"/>
      <c r="DL89" s="483"/>
      <c r="DM89" s="246"/>
      <c r="DN89" s="246"/>
      <c r="DO89" s="246"/>
      <c r="DP89" s="246"/>
      <c r="DQ89" s="246"/>
      <c r="DR89" s="479"/>
      <c r="DS89" s="483"/>
      <c r="DT89" s="246"/>
      <c r="DU89" s="246"/>
      <c r="DV89" s="246"/>
      <c r="DW89" s="246"/>
      <c r="DX89" s="246"/>
      <c r="DY89" s="479"/>
      <c r="DZ89" s="483"/>
      <c r="EA89" s="151"/>
      <c r="EB89" s="151"/>
      <c r="EC89" s="134">
        <f t="shared" si="5"/>
        <v>0</v>
      </c>
      <c r="ED89" s="134">
        <f t="shared" si="4"/>
        <v>0</v>
      </c>
      <c r="EF89" s="660"/>
      <c r="EG89" s="661"/>
      <c r="EH89" s="661"/>
      <c r="EI89" s="661"/>
      <c r="EJ89" s="661"/>
      <c r="EK89" s="661"/>
      <c r="EL89" s="661"/>
      <c r="EM89" s="661"/>
      <c r="EN89" s="661"/>
      <c r="EO89" s="661"/>
      <c r="EP89" s="661"/>
      <c r="EQ89" s="661"/>
      <c r="ER89" s="662"/>
      <c r="ES89" s="21"/>
    </row>
    <row r="90" spans="2:149" ht="18" customHeight="1" x14ac:dyDescent="0.3">
      <c r="B90" s="39"/>
      <c r="C90" s="55"/>
      <c r="D90" s="55"/>
      <c r="E90" s="55"/>
      <c r="F90" s="55"/>
      <c r="G90" s="55"/>
      <c r="H90" s="55"/>
      <c r="I90" s="55"/>
      <c r="J90" s="55"/>
      <c r="K90" s="55"/>
      <c r="L90" s="55"/>
      <c r="M90" s="55"/>
      <c r="N90" s="55"/>
      <c r="O90" s="55"/>
      <c r="P90" s="55"/>
      <c r="Q90" s="55"/>
      <c r="R90" s="55"/>
      <c r="S90" s="55"/>
      <c r="T90" s="55"/>
      <c r="U90" s="55"/>
      <c r="V90" s="55"/>
      <c r="W90" s="55"/>
      <c r="X90" s="55"/>
      <c r="Y90" s="55"/>
      <c r="Z90" s="55"/>
      <c r="AA90" s="55"/>
      <c r="AB90" s="55"/>
      <c r="AC90" s="55"/>
      <c r="AD90" s="55"/>
      <c r="AE90" s="55"/>
      <c r="AF90" s="55"/>
      <c r="AG90" s="55"/>
      <c r="AH90" s="55"/>
      <c r="AI90" s="55"/>
      <c r="AJ90" s="55"/>
      <c r="AK90" s="55"/>
      <c r="AL90" s="55"/>
      <c r="AM90" s="55"/>
      <c r="AN90" s="55"/>
      <c r="AO90" s="55"/>
      <c r="AP90" s="55"/>
      <c r="AQ90" s="55"/>
      <c r="AR90" s="55"/>
      <c r="AS90" s="55"/>
      <c r="AT90" s="55"/>
      <c r="AU90" s="55"/>
      <c r="AV90" s="55"/>
      <c r="AW90" s="55"/>
      <c r="AX90" s="55"/>
      <c r="AY90" s="55"/>
      <c r="AZ90" s="55"/>
      <c r="BA90" s="55"/>
      <c r="BB90" s="55"/>
      <c r="BC90" s="55"/>
      <c r="BD90" s="55"/>
      <c r="BE90" s="55"/>
      <c r="BF90" s="55"/>
      <c r="BG90" s="55"/>
      <c r="BH90" s="55"/>
      <c r="BI90" s="55"/>
      <c r="BJ90" s="55"/>
      <c r="BK90" s="55"/>
      <c r="BL90" s="55"/>
      <c r="BM90" s="55"/>
      <c r="BN90" s="55"/>
      <c r="BO90" s="55"/>
      <c r="BP90" s="55"/>
      <c r="BQ90" s="55"/>
      <c r="BR90" s="55"/>
      <c r="BS90" s="55"/>
      <c r="BT90" s="55"/>
      <c r="BU90" s="55"/>
      <c r="BV90" s="55"/>
      <c r="BW90" s="55"/>
      <c r="BX90" s="55"/>
      <c r="BY90" s="55"/>
      <c r="BZ90" s="55"/>
      <c r="CA90" s="55"/>
      <c r="CB90" s="55"/>
      <c r="CC90" s="55"/>
      <c r="CD90" s="55"/>
      <c r="CE90" s="55"/>
      <c r="CF90" s="55"/>
      <c r="CG90" s="55"/>
      <c r="CH90" s="55"/>
      <c r="CI90" s="55"/>
      <c r="CJ90" s="55"/>
      <c r="CK90" s="55"/>
      <c r="CL90" s="55"/>
      <c r="CM90" s="55"/>
      <c r="CN90" s="55"/>
      <c r="CO90" s="55"/>
      <c r="CP90" s="55"/>
      <c r="CQ90" s="55"/>
      <c r="CR90" s="55"/>
      <c r="CS90" s="55"/>
      <c r="CT90" s="55"/>
      <c r="CU90" s="55"/>
      <c r="CV90" s="55"/>
      <c r="CW90" s="55"/>
      <c r="CX90" s="55"/>
      <c r="CY90" s="55"/>
      <c r="CZ90" s="55"/>
      <c r="DA90" s="55"/>
      <c r="DB90" s="55"/>
      <c r="DC90" s="55"/>
      <c r="DD90" s="55"/>
      <c r="DE90" s="55"/>
      <c r="DF90" s="55"/>
      <c r="DG90" s="55"/>
      <c r="DH90" s="55"/>
      <c r="DI90" s="55"/>
      <c r="DJ90" s="55"/>
      <c r="DK90" s="55"/>
      <c r="DL90" s="55"/>
      <c r="DM90" s="55"/>
      <c r="DN90" s="55"/>
      <c r="DO90" s="55"/>
      <c r="DP90" s="55"/>
      <c r="DQ90" s="55"/>
      <c r="DR90" s="55"/>
      <c r="DS90" s="55"/>
      <c r="DT90" s="55"/>
      <c r="DU90" s="55"/>
      <c r="DV90" s="55"/>
      <c r="DW90" s="55"/>
      <c r="DX90" s="55"/>
      <c r="DY90" s="55"/>
      <c r="DZ90" s="55"/>
      <c r="EA90" s="55"/>
      <c r="EB90" s="55"/>
      <c r="EC90" s="55"/>
      <c r="ED90" s="55"/>
      <c r="ES90" s="21"/>
    </row>
    <row r="91" spans="2:149" ht="14.4" customHeight="1" x14ac:dyDescent="0.3">
      <c r="B91" s="39"/>
      <c r="C91" s="520" t="s">
        <v>17</v>
      </c>
      <c r="D91" s="520"/>
      <c r="E91" s="520"/>
      <c r="F91" s="520"/>
      <c r="G91" s="520"/>
      <c r="H91" s="520"/>
      <c r="I91" s="520"/>
      <c r="J91" s="520"/>
      <c r="K91" s="520"/>
      <c r="L91" s="520"/>
      <c r="M91" s="520"/>
      <c r="N91" s="520"/>
      <c r="O91" s="520"/>
      <c r="P91" s="520"/>
      <c r="Q91" s="520"/>
      <c r="R91" s="520"/>
      <c r="S91" s="520"/>
      <c r="T91" s="520"/>
      <c r="U91" s="520"/>
      <c r="V91" s="520"/>
      <c r="W91" s="520"/>
      <c r="X91" s="520"/>
      <c r="Y91" s="520"/>
      <c r="Z91" s="520"/>
      <c r="AA91" s="520"/>
      <c r="AB91" s="520"/>
      <c r="AC91" s="520"/>
      <c r="AD91" s="520"/>
      <c r="AE91" s="520"/>
      <c r="AF91" s="520"/>
      <c r="AG91" s="520"/>
      <c r="AH91" s="520"/>
      <c r="AI91" s="520"/>
      <c r="AJ91" s="520"/>
      <c r="AK91" s="520"/>
      <c r="AL91" s="520"/>
      <c r="AM91" s="520"/>
      <c r="AN91" s="520"/>
      <c r="AO91" s="520"/>
      <c r="AP91" s="520"/>
      <c r="AQ91" s="520"/>
      <c r="AR91" s="520"/>
      <c r="AS91" s="520"/>
      <c r="AT91" s="520"/>
      <c r="AU91" s="520"/>
      <c r="AV91" s="520"/>
      <c r="AW91" s="520"/>
      <c r="AX91" s="520"/>
      <c r="AY91" s="520"/>
      <c r="AZ91" s="520"/>
      <c r="BA91" s="520"/>
      <c r="BB91" s="520"/>
      <c r="BC91" s="520"/>
      <c r="BD91" s="520"/>
      <c r="BE91" s="520"/>
      <c r="BF91" s="520"/>
      <c r="BG91" s="520"/>
      <c r="BH91" s="520"/>
      <c r="BI91" s="520"/>
      <c r="BJ91" s="520"/>
      <c r="BK91" s="520"/>
      <c r="BL91" s="520"/>
      <c r="BM91" s="520"/>
      <c r="BN91" s="520"/>
      <c r="BO91" s="520"/>
      <c r="BP91" s="520"/>
      <c r="BQ91" s="520"/>
      <c r="BR91" s="520"/>
      <c r="BS91" s="520"/>
      <c r="BT91" s="520"/>
      <c r="BU91" s="520"/>
      <c r="BV91" s="520"/>
      <c r="BW91" s="520"/>
      <c r="BX91" s="520"/>
      <c r="BY91" s="520"/>
      <c r="BZ91" s="520"/>
      <c r="CA91" s="520"/>
      <c r="CB91" s="520"/>
      <c r="CC91" s="520"/>
      <c r="CD91" s="520"/>
      <c r="CE91" s="520"/>
      <c r="CF91" s="520"/>
      <c r="CG91" s="520"/>
      <c r="CH91" s="520"/>
      <c r="CI91" s="520"/>
      <c r="CJ91" s="520"/>
      <c r="CK91" s="520"/>
      <c r="CL91" s="520"/>
      <c r="CM91" s="520"/>
      <c r="CN91" s="520"/>
      <c r="CO91" s="520"/>
      <c r="CP91" s="520"/>
      <c r="CQ91" s="520"/>
      <c r="CR91" s="520"/>
      <c r="CS91" s="520"/>
      <c r="CT91" s="520"/>
      <c r="CU91" s="520"/>
      <c r="CV91" s="520"/>
      <c r="CW91" s="520"/>
      <c r="CX91" s="520"/>
      <c r="CY91" s="520"/>
      <c r="CZ91" s="520"/>
      <c r="DA91" s="520"/>
      <c r="DB91" s="520"/>
      <c r="DC91" s="520"/>
      <c r="DD91" s="520"/>
      <c r="DE91" s="520"/>
      <c r="DF91" s="520"/>
      <c r="DG91" s="520"/>
      <c r="DH91" s="520"/>
      <c r="DI91" s="520"/>
      <c r="DJ91" s="520"/>
      <c r="DK91" s="520"/>
      <c r="DL91" s="520"/>
      <c r="DM91" s="520"/>
      <c r="DN91" s="520"/>
      <c r="DO91" s="520"/>
      <c r="DP91" s="520"/>
      <c r="DQ91" s="520"/>
      <c r="DR91" s="520"/>
      <c r="DS91" s="520"/>
      <c r="DT91" s="520"/>
      <c r="DU91" s="520"/>
      <c r="DV91" s="520"/>
      <c r="DW91" s="520"/>
      <c r="DX91" s="520"/>
      <c r="DY91" s="520"/>
      <c r="DZ91" s="520"/>
      <c r="EA91" s="520"/>
      <c r="EB91" s="520"/>
      <c r="EC91" s="520"/>
      <c r="ED91" s="520"/>
      <c r="EE91" s="520"/>
      <c r="EF91" s="520"/>
      <c r="EG91" s="520"/>
      <c r="EH91" s="520"/>
      <c r="EI91" s="520"/>
      <c r="EJ91" s="520"/>
      <c r="EK91" s="520"/>
      <c r="EL91" s="520"/>
      <c r="EM91" s="520"/>
      <c r="EN91" s="520"/>
      <c r="EO91" s="520"/>
      <c r="EP91" s="520"/>
      <c r="EQ91" s="520"/>
      <c r="ER91" s="520"/>
      <c r="ES91" s="21"/>
    </row>
    <row r="92" spans="2:149" ht="19.95" customHeight="1" x14ac:dyDescent="0.3">
      <c r="B92" s="39"/>
      <c r="C92" s="520"/>
      <c r="D92" s="520"/>
      <c r="E92" s="520"/>
      <c r="F92" s="520"/>
      <c r="G92" s="520"/>
      <c r="H92" s="520"/>
      <c r="I92" s="520"/>
      <c r="J92" s="520"/>
      <c r="K92" s="520"/>
      <c r="L92" s="520"/>
      <c r="M92" s="520"/>
      <c r="N92" s="520"/>
      <c r="O92" s="520"/>
      <c r="P92" s="520"/>
      <c r="Q92" s="520"/>
      <c r="R92" s="520"/>
      <c r="S92" s="520"/>
      <c r="T92" s="520"/>
      <c r="U92" s="520"/>
      <c r="V92" s="520"/>
      <c r="W92" s="520"/>
      <c r="X92" s="520"/>
      <c r="Y92" s="520"/>
      <c r="Z92" s="520"/>
      <c r="AA92" s="520"/>
      <c r="AB92" s="520"/>
      <c r="AC92" s="520"/>
      <c r="AD92" s="520"/>
      <c r="AE92" s="520"/>
      <c r="AF92" s="520"/>
      <c r="AG92" s="520"/>
      <c r="AH92" s="520"/>
      <c r="AI92" s="520"/>
      <c r="AJ92" s="520"/>
      <c r="AK92" s="520"/>
      <c r="AL92" s="520"/>
      <c r="AM92" s="520"/>
      <c r="AN92" s="520"/>
      <c r="AO92" s="520"/>
      <c r="AP92" s="520"/>
      <c r="AQ92" s="520"/>
      <c r="AR92" s="520"/>
      <c r="AS92" s="520"/>
      <c r="AT92" s="520"/>
      <c r="AU92" s="520"/>
      <c r="AV92" s="520"/>
      <c r="AW92" s="520"/>
      <c r="AX92" s="520"/>
      <c r="AY92" s="520"/>
      <c r="AZ92" s="520"/>
      <c r="BA92" s="520"/>
      <c r="BB92" s="520"/>
      <c r="BC92" s="520"/>
      <c r="BD92" s="520"/>
      <c r="BE92" s="520"/>
      <c r="BF92" s="520"/>
      <c r="BG92" s="520"/>
      <c r="BH92" s="520"/>
      <c r="BI92" s="520"/>
      <c r="BJ92" s="520"/>
      <c r="BK92" s="520"/>
      <c r="BL92" s="520"/>
      <c r="BM92" s="520"/>
      <c r="BN92" s="520"/>
      <c r="BO92" s="520"/>
      <c r="BP92" s="520"/>
      <c r="BQ92" s="520"/>
      <c r="BR92" s="520"/>
      <c r="BS92" s="520"/>
      <c r="BT92" s="520"/>
      <c r="BU92" s="520"/>
      <c r="BV92" s="520"/>
      <c r="BW92" s="520"/>
      <c r="BX92" s="520"/>
      <c r="BY92" s="520"/>
      <c r="BZ92" s="520"/>
      <c r="CA92" s="520"/>
      <c r="CB92" s="520"/>
      <c r="CC92" s="520"/>
      <c r="CD92" s="520"/>
      <c r="CE92" s="520"/>
      <c r="CF92" s="520"/>
      <c r="CG92" s="520"/>
      <c r="CH92" s="520"/>
      <c r="CI92" s="520"/>
      <c r="CJ92" s="520"/>
      <c r="CK92" s="520"/>
      <c r="CL92" s="520"/>
      <c r="CM92" s="520"/>
      <c r="CN92" s="520"/>
      <c r="CO92" s="520"/>
      <c r="CP92" s="520"/>
      <c r="CQ92" s="520"/>
      <c r="CR92" s="520"/>
      <c r="CS92" s="520"/>
      <c r="CT92" s="520"/>
      <c r="CU92" s="520"/>
      <c r="CV92" s="520"/>
      <c r="CW92" s="520"/>
      <c r="CX92" s="520"/>
      <c r="CY92" s="520"/>
      <c r="CZ92" s="520"/>
      <c r="DA92" s="520"/>
      <c r="DB92" s="520"/>
      <c r="DC92" s="520"/>
      <c r="DD92" s="520"/>
      <c r="DE92" s="520"/>
      <c r="DF92" s="520"/>
      <c r="DG92" s="520"/>
      <c r="DH92" s="520"/>
      <c r="DI92" s="520"/>
      <c r="DJ92" s="520"/>
      <c r="DK92" s="520"/>
      <c r="DL92" s="520"/>
      <c r="DM92" s="520"/>
      <c r="DN92" s="520"/>
      <c r="DO92" s="520"/>
      <c r="DP92" s="520"/>
      <c r="DQ92" s="520"/>
      <c r="DR92" s="520"/>
      <c r="DS92" s="520"/>
      <c r="DT92" s="520"/>
      <c r="DU92" s="520"/>
      <c r="DV92" s="520"/>
      <c r="DW92" s="520"/>
      <c r="DX92" s="520"/>
      <c r="DY92" s="520"/>
      <c r="DZ92" s="520"/>
      <c r="EA92" s="520"/>
      <c r="EB92" s="520"/>
      <c r="EC92" s="520"/>
      <c r="ED92" s="520"/>
      <c r="EE92" s="520"/>
      <c r="EF92" s="520"/>
      <c r="EG92" s="520"/>
      <c r="EH92" s="520"/>
      <c r="EI92" s="520"/>
      <c r="EJ92" s="520"/>
      <c r="EK92" s="520"/>
      <c r="EL92" s="520"/>
      <c r="EM92" s="520"/>
      <c r="EN92" s="520"/>
      <c r="EO92" s="520"/>
      <c r="EP92" s="520"/>
      <c r="EQ92" s="520"/>
      <c r="ER92" s="520"/>
      <c r="ES92" s="21"/>
    </row>
    <row r="93" spans="2:149" ht="18" customHeight="1" x14ac:dyDescent="0.3">
      <c r="B93" s="39"/>
      <c r="C93" s="520"/>
      <c r="D93" s="520"/>
      <c r="E93" s="520"/>
      <c r="F93" s="520"/>
      <c r="G93" s="520"/>
      <c r="H93" s="520"/>
      <c r="I93" s="520"/>
      <c r="J93" s="520"/>
      <c r="K93" s="520"/>
      <c r="L93" s="520"/>
      <c r="M93" s="520"/>
      <c r="N93" s="520"/>
      <c r="O93" s="520"/>
      <c r="P93" s="520"/>
      <c r="Q93" s="520"/>
      <c r="R93" s="520"/>
      <c r="S93" s="520"/>
      <c r="T93" s="520"/>
      <c r="U93" s="520"/>
      <c r="V93" s="520"/>
      <c r="W93" s="520"/>
      <c r="X93" s="520"/>
      <c r="Y93" s="520"/>
      <c r="Z93" s="520"/>
      <c r="AA93" s="520"/>
      <c r="AB93" s="520"/>
      <c r="AC93" s="520"/>
      <c r="AD93" s="520"/>
      <c r="AE93" s="520"/>
      <c r="AF93" s="520"/>
      <c r="AG93" s="520"/>
      <c r="AH93" s="520"/>
      <c r="AI93" s="520"/>
      <c r="AJ93" s="520"/>
      <c r="AK93" s="520"/>
      <c r="AL93" s="520"/>
      <c r="AM93" s="520"/>
      <c r="AN93" s="520"/>
      <c r="AO93" s="520"/>
      <c r="AP93" s="520"/>
      <c r="AQ93" s="520"/>
      <c r="AR93" s="520"/>
      <c r="AS93" s="520"/>
      <c r="AT93" s="520"/>
      <c r="AU93" s="520"/>
      <c r="AV93" s="520"/>
      <c r="AW93" s="520"/>
      <c r="AX93" s="520"/>
      <c r="AY93" s="520"/>
      <c r="AZ93" s="520"/>
      <c r="BA93" s="520"/>
      <c r="BB93" s="520"/>
      <c r="BC93" s="520"/>
      <c r="BD93" s="520"/>
      <c r="BE93" s="520"/>
      <c r="BF93" s="520"/>
      <c r="BG93" s="520"/>
      <c r="BH93" s="520"/>
      <c r="BI93" s="520"/>
      <c r="BJ93" s="520"/>
      <c r="BK93" s="520"/>
      <c r="BL93" s="520"/>
      <c r="BM93" s="520"/>
      <c r="BN93" s="520"/>
      <c r="BO93" s="520"/>
      <c r="BP93" s="520"/>
      <c r="BQ93" s="520"/>
      <c r="BR93" s="520"/>
      <c r="BS93" s="520"/>
      <c r="BT93" s="520"/>
      <c r="BU93" s="520"/>
      <c r="BV93" s="520"/>
      <c r="BW93" s="520"/>
      <c r="BX93" s="520"/>
      <c r="BY93" s="520"/>
      <c r="BZ93" s="520"/>
      <c r="CA93" s="520"/>
      <c r="CB93" s="520"/>
      <c r="CC93" s="520"/>
      <c r="CD93" s="520"/>
      <c r="CE93" s="520"/>
      <c r="CF93" s="520"/>
      <c r="CG93" s="520"/>
      <c r="CH93" s="520"/>
      <c r="CI93" s="520"/>
      <c r="CJ93" s="520"/>
      <c r="CK93" s="520"/>
      <c r="CL93" s="520"/>
      <c r="CM93" s="520"/>
      <c r="CN93" s="520"/>
      <c r="CO93" s="520"/>
      <c r="CP93" s="520"/>
      <c r="CQ93" s="520"/>
      <c r="CR93" s="520"/>
      <c r="CS93" s="520"/>
      <c r="CT93" s="520"/>
      <c r="CU93" s="520"/>
      <c r="CV93" s="520"/>
      <c r="CW93" s="520"/>
      <c r="CX93" s="520"/>
      <c r="CY93" s="520"/>
      <c r="CZ93" s="520"/>
      <c r="DA93" s="520"/>
      <c r="DB93" s="520"/>
      <c r="DC93" s="520"/>
      <c r="DD93" s="520"/>
      <c r="DE93" s="520"/>
      <c r="DF93" s="520"/>
      <c r="DG93" s="520"/>
      <c r="DH93" s="520"/>
      <c r="DI93" s="520"/>
      <c r="DJ93" s="520"/>
      <c r="DK93" s="520"/>
      <c r="DL93" s="520"/>
      <c r="DM93" s="520"/>
      <c r="DN93" s="520"/>
      <c r="DO93" s="520"/>
      <c r="DP93" s="520"/>
      <c r="DQ93" s="520"/>
      <c r="DR93" s="520"/>
      <c r="DS93" s="520"/>
      <c r="DT93" s="520"/>
      <c r="DU93" s="520"/>
      <c r="DV93" s="520"/>
      <c r="DW93" s="520"/>
      <c r="DX93" s="520"/>
      <c r="DY93" s="520"/>
      <c r="DZ93" s="520"/>
      <c r="EA93" s="520"/>
      <c r="EB93" s="520"/>
      <c r="EC93" s="520"/>
      <c r="ED93" s="520"/>
      <c r="EE93" s="520"/>
      <c r="EF93" s="520"/>
      <c r="EG93" s="520"/>
      <c r="EH93" s="520"/>
      <c r="EI93" s="520"/>
      <c r="EJ93" s="520"/>
      <c r="EK93" s="520"/>
      <c r="EL93" s="520"/>
      <c r="EM93" s="520"/>
      <c r="EN93" s="520"/>
      <c r="EO93" s="520"/>
      <c r="EP93" s="520"/>
      <c r="EQ93" s="520"/>
      <c r="ER93" s="520"/>
      <c r="ES93" s="21"/>
    </row>
    <row r="94" spans="2:149" ht="18" customHeight="1" x14ac:dyDescent="0.3">
      <c r="B94" s="68"/>
      <c r="C94" s="69"/>
      <c r="D94" s="69"/>
      <c r="E94" s="69"/>
      <c r="F94" s="69"/>
      <c r="G94" s="69"/>
      <c r="H94" s="69"/>
      <c r="I94" s="69"/>
      <c r="J94" s="69"/>
      <c r="K94" s="69"/>
      <c r="L94" s="69"/>
      <c r="M94" s="69"/>
      <c r="N94" s="69"/>
      <c r="O94" s="69"/>
      <c r="P94" s="69"/>
      <c r="Q94" s="69"/>
      <c r="R94" s="69"/>
      <c r="S94" s="69"/>
      <c r="T94" s="69"/>
      <c r="U94" s="69"/>
      <c r="V94" s="69"/>
      <c r="W94" s="69"/>
      <c r="X94" s="69"/>
      <c r="Y94" s="69"/>
      <c r="Z94" s="69"/>
      <c r="AA94" s="69"/>
      <c r="AB94" s="69"/>
      <c r="AC94" s="69"/>
      <c r="AD94" s="69"/>
      <c r="AE94" s="69"/>
      <c r="AF94" s="69"/>
      <c r="AG94" s="69"/>
      <c r="AH94" s="69"/>
      <c r="AI94" s="69"/>
      <c r="AJ94" s="69"/>
      <c r="AK94" s="69"/>
      <c r="AL94" s="69"/>
      <c r="AM94" s="69"/>
      <c r="AN94" s="69"/>
      <c r="AO94" s="69"/>
      <c r="AP94" s="69"/>
      <c r="AQ94" s="69"/>
      <c r="AR94" s="69"/>
      <c r="AS94" s="69"/>
      <c r="AT94" s="69"/>
      <c r="AU94" s="69"/>
      <c r="AV94" s="69"/>
      <c r="AW94" s="69"/>
      <c r="AX94" s="69"/>
      <c r="AY94" s="69"/>
      <c r="AZ94" s="69"/>
      <c r="BA94" s="69"/>
      <c r="BB94" s="69"/>
      <c r="BC94" s="69"/>
      <c r="BD94" s="69"/>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69"/>
      <c r="CM94" s="69"/>
      <c r="CN94" s="69"/>
      <c r="CO94" s="69"/>
      <c r="CP94" s="69"/>
      <c r="CQ94" s="69"/>
      <c r="CR94" s="69"/>
      <c r="CS94" s="69"/>
      <c r="CT94" s="69"/>
      <c r="CU94" s="69"/>
      <c r="CV94" s="69"/>
      <c r="CW94" s="69"/>
      <c r="CX94" s="69"/>
      <c r="CY94" s="69"/>
      <c r="CZ94" s="69"/>
      <c r="DA94" s="69"/>
      <c r="DB94" s="69"/>
      <c r="DC94" s="69"/>
      <c r="DD94" s="69"/>
      <c r="DE94" s="69"/>
      <c r="DF94" s="69"/>
      <c r="DG94" s="69"/>
      <c r="DH94" s="69"/>
      <c r="DI94" s="69"/>
      <c r="DJ94" s="69"/>
      <c r="DK94" s="69"/>
      <c r="DL94" s="69"/>
      <c r="DM94" s="69"/>
      <c r="DN94" s="69"/>
      <c r="DO94" s="69"/>
      <c r="DP94" s="69"/>
      <c r="DQ94" s="69"/>
      <c r="DR94" s="69"/>
      <c r="DS94" s="69"/>
      <c r="DT94" s="69"/>
      <c r="DU94" s="69"/>
      <c r="DV94" s="69"/>
      <c r="DW94" s="69"/>
      <c r="DX94" s="69"/>
      <c r="DY94" s="69"/>
      <c r="DZ94" s="69"/>
      <c r="EA94" s="69"/>
      <c r="EB94" s="69"/>
      <c r="EC94" s="69"/>
      <c r="ED94" s="69"/>
      <c r="EE94" s="27"/>
      <c r="EF94" s="27"/>
      <c r="EG94" s="27"/>
      <c r="EH94" s="27"/>
      <c r="EI94" s="27"/>
      <c r="EJ94" s="27"/>
      <c r="EK94" s="27"/>
      <c r="EL94" s="27"/>
      <c r="EM94" s="27"/>
      <c r="EN94" s="27"/>
      <c r="EO94" s="27"/>
      <c r="EP94" s="27"/>
      <c r="EQ94" s="27"/>
      <c r="ER94" s="27"/>
      <c r="ES94" s="28"/>
    </row>
    <row r="95" spans="2:149" ht="18" customHeight="1" x14ac:dyDescent="0.3">
      <c r="C95" s="55"/>
      <c r="D95" s="55"/>
      <c r="E95" s="55"/>
      <c r="F95" s="55"/>
      <c r="G95" s="55"/>
      <c r="H95" s="55"/>
      <c r="I95" s="55"/>
      <c r="J95" s="55"/>
      <c r="K95" s="55"/>
      <c r="L95" s="55"/>
      <c r="M95" s="55"/>
      <c r="N95" s="55"/>
      <c r="O95" s="55"/>
      <c r="P95" s="55"/>
      <c r="Q95" s="55"/>
      <c r="R95" s="55"/>
      <c r="S95" s="55"/>
      <c r="T95" s="55"/>
      <c r="U95" s="55"/>
      <c r="V95" s="55"/>
      <c r="W95" s="55"/>
      <c r="X95" s="55"/>
      <c r="Y95" s="55"/>
      <c r="Z95" s="55"/>
      <c r="AA95" s="55"/>
      <c r="AB95" s="55"/>
      <c r="AC95" s="55"/>
      <c r="AD95" s="55"/>
      <c r="AE95" s="55"/>
      <c r="AF95" s="55"/>
      <c r="AG95" s="55"/>
      <c r="AH95" s="55"/>
      <c r="AI95" s="55"/>
      <c r="AJ95" s="55"/>
      <c r="AK95" s="55"/>
      <c r="AL95" s="55"/>
      <c r="AM95" s="55"/>
      <c r="AN95" s="55"/>
      <c r="AO95" s="55"/>
      <c r="AP95" s="55"/>
      <c r="AQ95" s="55"/>
      <c r="AR95" s="55"/>
      <c r="AS95" s="55"/>
      <c r="AT95" s="55"/>
      <c r="AU95" s="55"/>
      <c r="AV95" s="55"/>
      <c r="AW95" s="55"/>
      <c r="AX95" s="55"/>
      <c r="AY95" s="55"/>
      <c r="AZ95" s="55"/>
      <c r="BA95" s="55"/>
      <c r="BB95" s="55"/>
      <c r="BC95" s="55"/>
      <c r="BD95" s="55"/>
      <c r="BE95" s="55"/>
      <c r="BF95" s="55"/>
      <c r="BG95" s="55"/>
      <c r="BH95" s="55"/>
      <c r="BI95" s="55"/>
      <c r="BJ95" s="55"/>
      <c r="BK95" s="55"/>
      <c r="BL95" s="55"/>
      <c r="BM95" s="55"/>
      <c r="BN95" s="55"/>
      <c r="BO95" s="55"/>
      <c r="BP95" s="55"/>
      <c r="BQ95" s="55"/>
      <c r="BR95" s="55"/>
      <c r="BS95" s="55"/>
      <c r="BT95" s="55"/>
      <c r="BU95" s="55"/>
      <c r="BV95" s="55"/>
      <c r="BW95" s="55"/>
      <c r="BX95" s="55"/>
      <c r="BY95" s="55"/>
      <c r="BZ95" s="55"/>
      <c r="CA95" s="55"/>
      <c r="CB95" s="55"/>
      <c r="CC95" s="55"/>
      <c r="CD95" s="55"/>
      <c r="CE95" s="55"/>
      <c r="CF95" s="55"/>
      <c r="CG95" s="55"/>
      <c r="CH95" s="55"/>
      <c r="CI95" s="55"/>
      <c r="CJ95" s="55"/>
      <c r="CK95" s="55"/>
      <c r="CL95" s="55"/>
      <c r="CM95" s="55"/>
      <c r="CN95" s="55"/>
      <c r="CO95" s="55"/>
      <c r="CP95" s="55"/>
      <c r="CQ95" s="55"/>
      <c r="CR95" s="55"/>
      <c r="CS95" s="55"/>
      <c r="CT95" s="55"/>
      <c r="CU95" s="55"/>
      <c r="CV95" s="55"/>
      <c r="CW95" s="55"/>
      <c r="CX95" s="55"/>
      <c r="CY95" s="55"/>
      <c r="CZ95" s="55"/>
      <c r="DA95" s="55"/>
      <c r="DB95" s="55"/>
      <c r="DC95" s="55"/>
      <c r="DD95" s="55"/>
      <c r="DE95" s="55"/>
      <c r="DF95" s="55"/>
      <c r="DG95" s="55"/>
      <c r="DH95" s="55"/>
      <c r="DI95" s="55"/>
      <c r="DJ95" s="55"/>
      <c r="DK95" s="55"/>
      <c r="DL95" s="55"/>
      <c r="DM95" s="55"/>
      <c r="DN95" s="55"/>
      <c r="DO95" s="55"/>
      <c r="DP95" s="55"/>
      <c r="DQ95" s="55"/>
      <c r="DR95" s="55"/>
      <c r="DS95" s="55"/>
      <c r="DT95" s="55"/>
      <c r="DU95" s="55"/>
      <c r="DV95" s="55"/>
      <c r="DW95" s="55"/>
      <c r="DX95" s="55"/>
      <c r="DY95" s="55"/>
      <c r="DZ95" s="55"/>
      <c r="EA95" s="55"/>
      <c r="EB95" s="55"/>
      <c r="EC95" s="55"/>
      <c r="ED95" s="55"/>
    </row>
    <row r="96" spans="2:149" ht="18" customHeight="1" x14ac:dyDescent="0.3">
      <c r="C96" s="55"/>
      <c r="D96" s="55"/>
      <c r="E96" s="55"/>
      <c r="F96" s="55"/>
      <c r="G96" s="55"/>
      <c r="H96" s="55"/>
      <c r="I96" s="55"/>
      <c r="J96" s="55"/>
      <c r="K96" s="55"/>
      <c r="L96" s="55"/>
      <c r="M96" s="55"/>
      <c r="N96" s="55"/>
      <c r="O96" s="55"/>
      <c r="P96" s="55"/>
      <c r="Q96" s="55"/>
      <c r="R96" s="55"/>
      <c r="S96" s="55"/>
      <c r="T96" s="55"/>
      <c r="U96" s="55"/>
      <c r="V96" s="55"/>
      <c r="W96" s="55"/>
      <c r="X96" s="55"/>
      <c r="Y96" s="55"/>
      <c r="Z96" s="55"/>
      <c r="AA96" s="55"/>
      <c r="AB96" s="55"/>
      <c r="AC96" s="55"/>
      <c r="AD96" s="55"/>
      <c r="AE96" s="55"/>
      <c r="AF96" s="55"/>
      <c r="AG96" s="55"/>
      <c r="AH96" s="55"/>
      <c r="AI96" s="55"/>
      <c r="AJ96" s="55"/>
      <c r="AK96" s="55"/>
      <c r="AL96" s="55"/>
      <c r="AM96" s="55"/>
      <c r="AN96" s="55"/>
      <c r="AO96" s="55"/>
      <c r="AP96" s="55"/>
      <c r="AQ96" s="55"/>
      <c r="AR96" s="55"/>
      <c r="AS96" s="55"/>
      <c r="AT96" s="55"/>
      <c r="AU96" s="55"/>
      <c r="AV96" s="55"/>
      <c r="AW96" s="55"/>
      <c r="AX96" s="55"/>
      <c r="AY96" s="55"/>
      <c r="AZ96" s="55"/>
      <c r="BA96" s="55"/>
      <c r="BB96" s="55"/>
      <c r="BC96" s="55"/>
      <c r="BD96" s="55"/>
      <c r="BE96" s="55"/>
      <c r="BF96" s="55"/>
      <c r="BG96" s="55"/>
      <c r="BH96" s="55"/>
      <c r="BI96" s="55"/>
      <c r="BJ96" s="55"/>
      <c r="BK96" s="55"/>
      <c r="BL96" s="55"/>
      <c r="BM96" s="55"/>
      <c r="BN96" s="55"/>
      <c r="BO96" s="55"/>
      <c r="BP96" s="55"/>
      <c r="BQ96" s="55"/>
      <c r="BR96" s="55"/>
      <c r="BS96" s="55"/>
      <c r="BT96" s="55"/>
      <c r="BU96" s="55"/>
      <c r="BV96" s="55"/>
      <c r="BW96" s="55"/>
      <c r="BX96" s="55"/>
      <c r="BY96" s="55"/>
      <c r="BZ96" s="55"/>
      <c r="CA96" s="55"/>
      <c r="CB96" s="55"/>
      <c r="CC96" s="55"/>
      <c r="CD96" s="55"/>
      <c r="CE96" s="55"/>
      <c r="CF96" s="55"/>
      <c r="CG96" s="55"/>
      <c r="CH96" s="55"/>
      <c r="CI96" s="55"/>
      <c r="CJ96" s="55"/>
      <c r="CK96" s="55"/>
      <c r="CL96" s="55"/>
      <c r="CM96" s="55"/>
      <c r="CN96" s="55"/>
      <c r="CO96" s="55"/>
      <c r="CP96" s="55"/>
      <c r="CQ96" s="55"/>
      <c r="CR96" s="55"/>
      <c r="CS96" s="55"/>
      <c r="CT96" s="55"/>
      <c r="CU96" s="55"/>
      <c r="CV96" s="55"/>
      <c r="CW96" s="55"/>
      <c r="CX96" s="55"/>
      <c r="CY96" s="55"/>
      <c r="CZ96" s="55"/>
      <c r="DA96" s="55"/>
      <c r="DB96" s="55"/>
      <c r="DC96" s="55"/>
      <c r="DD96" s="55"/>
      <c r="DE96" s="55"/>
      <c r="DF96" s="55"/>
      <c r="DG96" s="55"/>
      <c r="DH96" s="55"/>
      <c r="DI96" s="55"/>
      <c r="DJ96" s="55"/>
      <c r="DK96" s="55"/>
      <c r="DL96" s="55"/>
      <c r="DM96" s="55"/>
      <c r="DN96" s="55"/>
      <c r="DO96" s="55"/>
      <c r="DP96" s="55"/>
      <c r="DQ96" s="55"/>
      <c r="DR96" s="55"/>
      <c r="DS96" s="55"/>
      <c r="DT96" s="55"/>
      <c r="DU96" s="55"/>
      <c r="DV96" s="55"/>
      <c r="DW96" s="55"/>
      <c r="DX96" s="55"/>
      <c r="DY96" s="55"/>
      <c r="DZ96" s="55"/>
      <c r="EA96" s="55"/>
      <c r="EB96" s="55"/>
      <c r="EC96" s="55"/>
      <c r="ED96" s="55"/>
    </row>
    <row r="97" spans="3:134" x14ac:dyDescent="0.3">
      <c r="C97" s="55"/>
      <c r="D97" s="55"/>
      <c r="E97" s="55"/>
      <c r="F97" s="55"/>
      <c r="G97" s="55"/>
      <c r="H97" s="55"/>
      <c r="I97" s="55"/>
      <c r="J97" s="55"/>
      <c r="K97" s="55"/>
      <c r="L97" s="55"/>
      <c r="M97" s="55"/>
      <c r="N97" s="55"/>
      <c r="O97" s="55"/>
      <c r="P97" s="55"/>
      <c r="Q97" s="55"/>
      <c r="R97" s="55"/>
      <c r="S97" s="55"/>
      <c r="T97" s="55"/>
      <c r="U97" s="55"/>
      <c r="V97" s="55"/>
      <c r="W97" s="55"/>
      <c r="X97" s="55"/>
      <c r="Y97" s="55"/>
      <c r="Z97" s="55"/>
      <c r="AA97" s="55"/>
      <c r="AB97" s="55"/>
      <c r="AC97" s="55"/>
      <c r="AD97" s="55"/>
      <c r="AE97" s="55"/>
      <c r="AF97" s="55"/>
      <c r="AG97" s="55"/>
      <c r="AH97" s="55"/>
      <c r="AI97" s="55"/>
      <c r="AJ97" s="55"/>
      <c r="AK97" s="55"/>
      <c r="AL97" s="55"/>
      <c r="AM97" s="55"/>
      <c r="AN97" s="55"/>
      <c r="AO97" s="55"/>
      <c r="AP97" s="55"/>
      <c r="AQ97" s="55"/>
      <c r="AR97" s="55"/>
      <c r="AS97" s="55"/>
      <c r="AT97" s="55"/>
      <c r="AU97" s="55"/>
      <c r="AV97" s="55"/>
      <c r="AW97" s="55"/>
      <c r="AX97" s="55"/>
      <c r="AY97" s="55"/>
      <c r="AZ97" s="55"/>
      <c r="BA97" s="55"/>
      <c r="BB97" s="55"/>
      <c r="BC97" s="55"/>
      <c r="BD97" s="55"/>
      <c r="BE97" s="55"/>
      <c r="BF97" s="55"/>
      <c r="BG97" s="55"/>
      <c r="BH97" s="55"/>
      <c r="BI97" s="55"/>
      <c r="BJ97" s="55"/>
      <c r="BK97" s="55"/>
      <c r="BL97" s="55"/>
      <c r="BM97" s="55"/>
      <c r="BN97" s="55"/>
      <c r="BO97" s="55"/>
      <c r="BP97" s="55"/>
      <c r="BQ97" s="55"/>
      <c r="BR97" s="55"/>
      <c r="BS97" s="55"/>
      <c r="BT97" s="55"/>
      <c r="BU97" s="55"/>
      <c r="BV97" s="55"/>
      <c r="BW97" s="55"/>
      <c r="BX97" s="55"/>
      <c r="BY97" s="55"/>
      <c r="BZ97" s="55"/>
      <c r="CA97" s="55"/>
      <c r="CB97" s="55"/>
      <c r="CC97" s="55"/>
      <c r="CD97" s="55"/>
      <c r="CE97" s="55"/>
      <c r="CF97" s="55"/>
      <c r="CG97" s="55"/>
      <c r="CH97" s="55"/>
      <c r="CI97" s="55"/>
      <c r="CJ97" s="55"/>
      <c r="CK97" s="55"/>
      <c r="CL97" s="55"/>
      <c r="CM97" s="55"/>
      <c r="CN97" s="55"/>
      <c r="CO97" s="55"/>
      <c r="CP97" s="55"/>
      <c r="CQ97" s="55"/>
      <c r="CR97" s="55"/>
      <c r="CS97" s="55"/>
      <c r="CT97" s="55"/>
      <c r="CU97" s="55"/>
      <c r="CV97" s="55"/>
      <c r="CW97" s="55"/>
      <c r="CX97" s="55"/>
      <c r="CY97" s="55"/>
      <c r="CZ97" s="55"/>
      <c r="DA97" s="55"/>
      <c r="DB97" s="55"/>
      <c r="DC97" s="55"/>
      <c r="DD97" s="55"/>
      <c r="DE97" s="55"/>
      <c r="DF97" s="55"/>
      <c r="DG97" s="55"/>
      <c r="DH97" s="55"/>
      <c r="DI97" s="55"/>
      <c r="DJ97" s="55"/>
      <c r="DK97" s="55"/>
      <c r="DL97" s="55"/>
      <c r="DM97" s="55"/>
      <c r="DN97" s="55"/>
      <c r="DO97" s="55"/>
      <c r="DP97" s="55"/>
      <c r="DQ97" s="55"/>
      <c r="DR97" s="55"/>
      <c r="DS97" s="55"/>
      <c r="DT97" s="55"/>
      <c r="DU97" s="55"/>
      <c r="DV97" s="55"/>
      <c r="DW97" s="55"/>
      <c r="DX97" s="55"/>
      <c r="DY97" s="55"/>
      <c r="DZ97" s="55"/>
      <c r="EA97" s="55"/>
      <c r="EB97" s="55"/>
      <c r="EC97" s="55"/>
      <c r="ED97" s="55"/>
    </row>
    <row r="98" spans="3:134" x14ac:dyDescent="0.3">
      <c r="C98" s="55"/>
      <c r="D98" s="55"/>
      <c r="E98" s="55"/>
      <c r="F98" s="55"/>
      <c r="G98" s="55"/>
      <c r="H98" s="55"/>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c r="AM98" s="55"/>
      <c r="AN98" s="55"/>
      <c r="AO98" s="55"/>
      <c r="AP98" s="55"/>
      <c r="AQ98" s="55"/>
      <c r="AR98" s="55"/>
      <c r="AS98" s="55"/>
      <c r="AT98" s="55"/>
      <c r="AU98" s="55"/>
      <c r="AV98" s="55"/>
      <c r="AW98" s="55"/>
      <c r="AX98" s="55"/>
      <c r="AY98" s="55"/>
      <c r="AZ98" s="55"/>
      <c r="BA98" s="55"/>
      <c r="BB98" s="55"/>
      <c r="BC98" s="55"/>
      <c r="BD98" s="55"/>
      <c r="BE98" s="55"/>
      <c r="BF98" s="55"/>
      <c r="BG98" s="55"/>
      <c r="BH98" s="55"/>
      <c r="BI98" s="55"/>
      <c r="BJ98" s="55"/>
      <c r="BK98" s="55"/>
      <c r="BL98" s="55"/>
      <c r="BM98" s="55"/>
      <c r="BN98" s="55"/>
      <c r="BO98" s="55"/>
      <c r="BP98" s="55"/>
      <c r="BQ98" s="55"/>
      <c r="BR98" s="55"/>
      <c r="BS98" s="55"/>
      <c r="BT98" s="55"/>
      <c r="BU98" s="55"/>
      <c r="BV98" s="55"/>
      <c r="BW98" s="55"/>
      <c r="BX98" s="55"/>
      <c r="BY98" s="55"/>
      <c r="BZ98" s="55"/>
      <c r="CA98" s="55"/>
      <c r="CB98" s="55"/>
      <c r="CC98" s="55"/>
      <c r="CD98" s="55"/>
      <c r="CE98" s="55"/>
      <c r="CF98" s="55"/>
      <c r="CG98" s="55"/>
      <c r="CH98" s="55"/>
      <c r="CI98" s="55"/>
      <c r="CJ98" s="55"/>
      <c r="CK98" s="55"/>
      <c r="CL98" s="55"/>
      <c r="CM98" s="55"/>
      <c r="CN98" s="55"/>
      <c r="CO98" s="55"/>
      <c r="CP98" s="55"/>
      <c r="CQ98" s="55"/>
      <c r="CR98" s="55"/>
      <c r="CS98" s="55"/>
      <c r="CT98" s="55"/>
      <c r="CU98" s="55"/>
      <c r="CV98" s="55"/>
      <c r="CW98" s="55"/>
      <c r="CX98" s="55"/>
      <c r="CY98" s="55"/>
      <c r="CZ98" s="55"/>
      <c r="DA98" s="55"/>
      <c r="DB98" s="55"/>
      <c r="DC98" s="55"/>
      <c r="DD98" s="55"/>
      <c r="DE98" s="55"/>
      <c r="DF98" s="55"/>
      <c r="DG98" s="55"/>
      <c r="DH98" s="55"/>
      <c r="DI98" s="55"/>
      <c r="DJ98" s="55"/>
      <c r="DK98" s="55"/>
      <c r="DL98" s="55"/>
      <c r="DM98" s="55"/>
      <c r="DN98" s="55"/>
      <c r="DO98" s="55"/>
      <c r="DP98" s="55"/>
      <c r="DQ98" s="55"/>
      <c r="DR98" s="55"/>
      <c r="DS98" s="55"/>
      <c r="DT98" s="55"/>
      <c r="DU98" s="55"/>
      <c r="DV98" s="55"/>
      <c r="DW98" s="55"/>
      <c r="DX98" s="55"/>
      <c r="DY98" s="55"/>
      <c r="DZ98" s="55"/>
      <c r="EA98" s="55"/>
      <c r="EB98" s="55"/>
      <c r="EC98" s="55"/>
      <c r="ED98" s="55"/>
    </row>
    <row r="99" spans="3:134" x14ac:dyDescent="0.3">
      <c r="C99" s="55"/>
      <c r="D99" s="55"/>
      <c r="E99" s="55"/>
      <c r="F99" s="55"/>
      <c r="G99" s="55"/>
      <c r="H99" s="55"/>
      <c r="I99" s="55"/>
      <c r="J99" s="55"/>
      <c r="K99" s="55"/>
      <c r="L99" s="55"/>
      <c r="M99" s="55"/>
      <c r="N99" s="55"/>
      <c r="O99" s="55"/>
      <c r="P99" s="55"/>
      <c r="Q99" s="55"/>
      <c r="R99" s="55"/>
      <c r="S99" s="55"/>
      <c r="T99" s="55"/>
      <c r="U99" s="55"/>
      <c r="V99" s="55"/>
      <c r="W99" s="55"/>
      <c r="X99" s="55"/>
      <c r="Y99" s="55"/>
      <c r="Z99" s="55"/>
      <c r="AA99" s="55"/>
      <c r="AB99" s="55"/>
      <c r="AC99" s="55"/>
      <c r="AD99" s="55"/>
      <c r="AE99" s="55"/>
      <c r="AF99" s="55"/>
      <c r="AG99" s="55"/>
      <c r="AH99" s="55"/>
      <c r="AI99" s="55"/>
      <c r="AJ99" s="55"/>
      <c r="AK99" s="55"/>
      <c r="AL99" s="55"/>
      <c r="AM99" s="55"/>
      <c r="AN99" s="55"/>
      <c r="AO99" s="55"/>
      <c r="AP99" s="55"/>
      <c r="AQ99" s="55"/>
      <c r="AR99" s="55"/>
      <c r="AS99" s="55"/>
      <c r="AT99" s="55"/>
      <c r="AU99" s="55"/>
      <c r="AV99" s="55"/>
      <c r="AW99" s="55"/>
      <c r="AX99" s="55"/>
      <c r="AY99" s="55"/>
      <c r="AZ99" s="55"/>
      <c r="BA99" s="55"/>
      <c r="BB99" s="55"/>
      <c r="BC99" s="55"/>
      <c r="BD99" s="55"/>
      <c r="BE99" s="55"/>
      <c r="BF99" s="55"/>
      <c r="BG99" s="55"/>
      <c r="BH99" s="55"/>
      <c r="BI99" s="55"/>
      <c r="BJ99" s="55"/>
      <c r="BK99" s="55"/>
      <c r="BL99" s="55"/>
      <c r="BM99" s="55"/>
      <c r="BN99" s="55"/>
      <c r="BO99" s="55"/>
      <c r="BP99" s="55"/>
      <c r="BQ99" s="55"/>
      <c r="BR99" s="55"/>
      <c r="BS99" s="55"/>
      <c r="BT99" s="55"/>
      <c r="BU99" s="55"/>
      <c r="BV99" s="55"/>
      <c r="BW99" s="55"/>
      <c r="BX99" s="55"/>
      <c r="BY99" s="55"/>
      <c r="BZ99" s="55"/>
      <c r="CA99" s="55"/>
      <c r="CB99" s="55"/>
      <c r="CC99" s="55"/>
      <c r="CD99" s="55"/>
      <c r="CE99" s="55"/>
      <c r="CF99" s="55"/>
      <c r="CG99" s="55"/>
      <c r="CH99" s="55"/>
      <c r="CI99" s="55"/>
      <c r="CJ99" s="55"/>
      <c r="CK99" s="55"/>
      <c r="CL99" s="55"/>
      <c r="CM99" s="55"/>
      <c r="CN99" s="55"/>
      <c r="CO99" s="55"/>
      <c r="CP99" s="55"/>
      <c r="CQ99" s="55"/>
      <c r="CR99" s="55"/>
      <c r="CS99" s="55"/>
      <c r="CT99" s="55"/>
      <c r="CU99" s="55"/>
      <c r="CV99" s="55"/>
      <c r="CW99" s="55"/>
      <c r="CX99" s="55"/>
      <c r="CY99" s="55"/>
      <c r="CZ99" s="55"/>
      <c r="DA99" s="55"/>
      <c r="DB99" s="55"/>
      <c r="DC99" s="55"/>
      <c r="DD99" s="55"/>
      <c r="DE99" s="55"/>
      <c r="DF99" s="55"/>
      <c r="DG99" s="55"/>
      <c r="DH99" s="55"/>
      <c r="DI99" s="55"/>
      <c r="DJ99" s="55"/>
      <c r="DK99" s="55"/>
      <c r="DL99" s="55"/>
      <c r="DM99" s="55"/>
      <c r="DN99" s="55"/>
      <c r="DO99" s="55"/>
      <c r="DP99" s="55"/>
      <c r="DQ99" s="55"/>
      <c r="DR99" s="55"/>
      <c r="DS99" s="55"/>
      <c r="DT99" s="55"/>
      <c r="DU99" s="55"/>
      <c r="DV99" s="55"/>
      <c r="DW99" s="55"/>
      <c r="DX99" s="55"/>
      <c r="DY99" s="55"/>
      <c r="DZ99" s="55"/>
      <c r="EA99" s="55"/>
      <c r="EB99" s="55"/>
      <c r="EC99" s="55"/>
      <c r="ED99" s="55"/>
    </row>
    <row r="100" spans="3:134" x14ac:dyDescent="0.3">
      <c r="C100" s="55"/>
      <c r="D100" s="55"/>
      <c r="E100" s="55"/>
      <c r="F100" s="55"/>
      <c r="G100" s="55"/>
      <c r="H100" s="55"/>
      <c r="I100" s="55"/>
      <c r="J100" s="55"/>
      <c r="K100" s="55"/>
      <c r="L100" s="55"/>
      <c r="M100" s="55"/>
      <c r="N100" s="55"/>
      <c r="O100" s="55"/>
      <c r="P100" s="55"/>
      <c r="Q100" s="55"/>
      <c r="R100" s="55"/>
      <c r="S100" s="55"/>
      <c r="T100" s="55"/>
      <c r="U100" s="55"/>
      <c r="V100" s="55"/>
      <c r="W100" s="55"/>
      <c r="X100" s="55"/>
      <c r="Y100" s="55"/>
      <c r="Z100" s="55"/>
      <c r="AA100" s="55"/>
      <c r="AB100" s="55"/>
      <c r="AC100" s="55"/>
      <c r="AD100" s="55"/>
      <c r="AE100" s="55"/>
      <c r="AF100" s="55"/>
      <c r="AG100" s="55"/>
      <c r="AH100" s="55"/>
      <c r="AI100" s="55"/>
      <c r="AJ100" s="55"/>
      <c r="AK100" s="55"/>
      <c r="AL100" s="55"/>
      <c r="AM100" s="55"/>
      <c r="AN100" s="55"/>
      <c r="AO100" s="55"/>
      <c r="AP100" s="55"/>
      <c r="AQ100" s="55"/>
      <c r="AR100" s="55"/>
      <c r="AS100" s="55"/>
      <c r="AT100" s="55"/>
      <c r="AU100" s="55"/>
      <c r="AV100" s="55"/>
      <c r="AW100" s="55"/>
      <c r="AX100" s="55"/>
      <c r="AY100" s="55"/>
      <c r="AZ100" s="55"/>
      <c r="BA100" s="55"/>
      <c r="BB100" s="55"/>
      <c r="BC100" s="55"/>
      <c r="BD100" s="55"/>
      <c r="BE100" s="55"/>
      <c r="BF100" s="55"/>
      <c r="BG100" s="55"/>
      <c r="BH100" s="55"/>
      <c r="BI100" s="55"/>
      <c r="BJ100" s="55"/>
      <c r="BK100" s="55"/>
      <c r="BL100" s="55"/>
      <c r="BM100" s="55"/>
      <c r="BN100" s="55"/>
      <c r="BO100" s="55"/>
      <c r="BP100" s="55"/>
      <c r="BQ100" s="55"/>
      <c r="BR100" s="55"/>
      <c r="BS100" s="55"/>
      <c r="BT100" s="55"/>
      <c r="BU100" s="55"/>
      <c r="BV100" s="55"/>
      <c r="BW100" s="55"/>
      <c r="BX100" s="55"/>
      <c r="BY100" s="55"/>
      <c r="BZ100" s="55"/>
      <c r="CA100" s="55"/>
      <c r="CB100" s="55"/>
      <c r="CC100" s="55"/>
      <c r="CD100" s="55"/>
      <c r="CE100" s="55"/>
      <c r="CF100" s="55"/>
      <c r="CG100" s="55"/>
      <c r="CH100" s="55"/>
      <c r="CI100" s="55"/>
      <c r="CJ100" s="55"/>
      <c r="CK100" s="55"/>
      <c r="CL100" s="55"/>
      <c r="CM100" s="55"/>
      <c r="CN100" s="55"/>
      <c r="CO100" s="55"/>
      <c r="CP100" s="55"/>
      <c r="CQ100" s="55"/>
      <c r="CR100" s="55"/>
      <c r="CS100" s="55"/>
      <c r="CT100" s="55"/>
      <c r="CU100" s="55"/>
      <c r="CV100" s="55"/>
      <c r="CW100" s="55"/>
      <c r="CX100" s="55"/>
      <c r="CY100" s="55"/>
      <c r="CZ100" s="55"/>
      <c r="DA100" s="55"/>
      <c r="DB100" s="55"/>
      <c r="DC100" s="55"/>
      <c r="DD100" s="55"/>
      <c r="DE100" s="55"/>
      <c r="DF100" s="55"/>
      <c r="DG100" s="55"/>
      <c r="DH100" s="55"/>
      <c r="DI100" s="55"/>
      <c r="DJ100" s="55"/>
      <c r="DK100" s="55"/>
      <c r="DL100" s="55"/>
      <c r="DM100" s="55"/>
      <c r="DN100" s="55"/>
      <c r="DO100" s="55"/>
      <c r="DP100" s="55"/>
      <c r="DQ100" s="55"/>
      <c r="DR100" s="55"/>
      <c r="DS100" s="55"/>
      <c r="DT100" s="55"/>
      <c r="DU100" s="55"/>
      <c r="DV100" s="55"/>
      <c r="DW100" s="55"/>
      <c r="DX100" s="55"/>
      <c r="DY100" s="55"/>
      <c r="DZ100" s="55"/>
      <c r="EA100" s="55"/>
      <c r="EB100" s="55"/>
      <c r="EC100" s="55"/>
      <c r="ED100" s="55"/>
    </row>
    <row r="101" spans="3:134" ht="14.4" customHeight="1" x14ac:dyDescent="0.3">
      <c r="C101" s="55"/>
      <c r="D101" s="55"/>
      <c r="F101" s="29"/>
      <c r="G101" s="29"/>
      <c r="H101" s="29"/>
      <c r="I101" s="29"/>
      <c r="J101" s="29"/>
      <c r="K101" s="29"/>
      <c r="L101" s="29"/>
      <c r="M101" s="29"/>
      <c r="N101" s="55"/>
      <c r="O101" s="55"/>
      <c r="P101" s="55"/>
      <c r="Q101" s="55"/>
      <c r="R101" s="55"/>
      <c r="S101" s="55"/>
      <c r="T101" s="55"/>
      <c r="U101" s="55"/>
      <c r="V101" s="55"/>
      <c r="W101" s="55"/>
      <c r="X101" s="55"/>
      <c r="Y101" s="55"/>
      <c r="Z101" s="55"/>
      <c r="AA101" s="55"/>
      <c r="AB101" s="55"/>
      <c r="AC101" s="55"/>
      <c r="AD101" s="55"/>
      <c r="AE101" s="55"/>
      <c r="AF101" s="55"/>
      <c r="AG101" s="55"/>
      <c r="AH101" s="55"/>
      <c r="AI101" s="55"/>
      <c r="AJ101" s="55"/>
      <c r="AK101" s="55"/>
      <c r="AL101" s="55"/>
      <c r="AM101" s="55"/>
      <c r="AN101" s="55"/>
      <c r="AO101" s="55"/>
      <c r="AP101" s="55"/>
      <c r="AQ101" s="55"/>
      <c r="AR101" s="55"/>
      <c r="AS101" s="55"/>
      <c r="AT101" s="55"/>
      <c r="AU101" s="55"/>
      <c r="AV101" s="55"/>
      <c r="AW101" s="55"/>
      <c r="AX101" s="55"/>
      <c r="AY101" s="55"/>
      <c r="AZ101" s="55"/>
      <c r="BA101" s="55"/>
      <c r="BB101" s="55"/>
      <c r="BC101" s="55"/>
      <c r="BD101" s="55"/>
      <c r="BE101" s="55"/>
      <c r="BF101" s="55"/>
      <c r="BG101" s="55"/>
      <c r="BH101" s="55"/>
      <c r="BI101" s="55"/>
      <c r="BJ101" s="55"/>
      <c r="BK101" s="55"/>
      <c r="BL101" s="55"/>
      <c r="BM101" s="55"/>
      <c r="BN101" s="55"/>
      <c r="BO101" s="55"/>
      <c r="BP101" s="55"/>
      <c r="BQ101" s="55"/>
      <c r="BR101" s="55"/>
      <c r="BS101" s="55"/>
      <c r="BT101" s="55"/>
      <c r="BU101" s="55"/>
      <c r="BV101" s="55"/>
      <c r="BW101" s="55"/>
      <c r="BX101" s="55"/>
      <c r="BY101" s="55"/>
      <c r="BZ101" s="55"/>
      <c r="CA101" s="55"/>
      <c r="CB101" s="55"/>
      <c r="CC101" s="55"/>
      <c r="CD101" s="55"/>
      <c r="CE101" s="55"/>
      <c r="CF101" s="55"/>
      <c r="CG101" s="55"/>
      <c r="CH101" s="55"/>
      <c r="CI101" s="55"/>
      <c r="CJ101" s="55"/>
      <c r="CK101" s="55"/>
      <c r="CL101" s="55"/>
      <c r="CM101" s="55"/>
      <c r="CN101" s="55"/>
      <c r="CO101" s="55"/>
      <c r="CP101" s="55"/>
      <c r="CQ101" s="55"/>
      <c r="CR101" s="55"/>
      <c r="CS101" s="55"/>
      <c r="CT101" s="55"/>
      <c r="CU101" s="55"/>
      <c r="CV101" s="55"/>
      <c r="CW101" s="55"/>
      <c r="CX101" s="55"/>
      <c r="CY101" s="55"/>
      <c r="CZ101" s="55"/>
      <c r="DA101" s="55"/>
      <c r="DB101" s="55"/>
      <c r="DC101" s="55"/>
      <c r="DD101" s="55"/>
      <c r="DE101" s="55"/>
      <c r="DF101" s="55"/>
      <c r="DG101" s="55"/>
      <c r="DH101" s="55"/>
      <c r="DI101" s="55"/>
      <c r="DJ101" s="55"/>
      <c r="DK101" s="55"/>
      <c r="DL101" s="55"/>
      <c r="DM101" s="55"/>
      <c r="DN101" s="55"/>
      <c r="DO101" s="55"/>
      <c r="DP101" s="55"/>
      <c r="DQ101" s="55"/>
      <c r="DR101" s="55"/>
      <c r="DS101" s="55"/>
      <c r="DT101" s="55"/>
      <c r="DU101" s="55"/>
      <c r="DV101" s="55"/>
      <c r="DW101" s="55"/>
      <c r="DX101" s="55"/>
      <c r="DY101" s="55"/>
      <c r="DZ101" s="55"/>
      <c r="EA101" s="55"/>
      <c r="EB101" s="55"/>
      <c r="EC101" s="55"/>
      <c r="ED101" s="55"/>
    </row>
    <row r="102" spans="3:134" x14ac:dyDescent="0.3">
      <c r="C102" s="55"/>
      <c r="D102" s="55"/>
      <c r="E102" s="55"/>
      <c r="F102" s="55"/>
      <c r="G102" s="55"/>
      <c r="H102" s="55"/>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c r="AM102" s="55"/>
      <c r="AN102" s="55"/>
      <c r="AO102" s="55"/>
      <c r="AP102" s="55"/>
      <c r="AQ102" s="55"/>
      <c r="AR102" s="55"/>
      <c r="AS102" s="55"/>
      <c r="AT102" s="55"/>
      <c r="AU102" s="55"/>
      <c r="AV102" s="55"/>
      <c r="AW102" s="55"/>
      <c r="AX102" s="55"/>
      <c r="AY102" s="55"/>
      <c r="AZ102" s="55"/>
      <c r="BA102" s="55"/>
      <c r="BB102" s="55"/>
      <c r="BC102" s="55"/>
      <c r="BD102" s="55"/>
      <c r="BE102" s="55"/>
      <c r="BF102" s="55"/>
      <c r="BG102" s="55"/>
      <c r="BH102" s="55"/>
      <c r="BI102" s="55"/>
      <c r="BJ102" s="55"/>
      <c r="BK102" s="55"/>
      <c r="BL102" s="55"/>
      <c r="BM102" s="55"/>
      <c r="BN102" s="55"/>
      <c r="BO102" s="55"/>
      <c r="BP102" s="55"/>
      <c r="BQ102" s="55"/>
      <c r="BR102" s="55"/>
      <c r="BS102" s="55"/>
      <c r="BT102" s="55"/>
      <c r="BU102" s="55"/>
      <c r="BV102" s="55"/>
      <c r="BW102" s="55"/>
      <c r="BX102" s="55"/>
      <c r="BY102" s="55"/>
      <c r="BZ102" s="55"/>
      <c r="CA102" s="55"/>
      <c r="CB102" s="55"/>
      <c r="CC102" s="55"/>
      <c r="CD102" s="55"/>
      <c r="CE102" s="55"/>
      <c r="CF102" s="55"/>
      <c r="CG102" s="55"/>
      <c r="CH102" s="55"/>
      <c r="CI102" s="55"/>
      <c r="CJ102" s="55"/>
      <c r="CK102" s="55"/>
      <c r="CL102" s="55"/>
      <c r="CM102" s="55"/>
      <c r="CN102" s="55"/>
      <c r="CO102" s="55"/>
      <c r="CP102" s="55"/>
      <c r="CQ102" s="55"/>
      <c r="CR102" s="55"/>
      <c r="CS102" s="55"/>
      <c r="CT102" s="55"/>
      <c r="CU102" s="55"/>
      <c r="CV102" s="55"/>
      <c r="CW102" s="55"/>
      <c r="CX102" s="55"/>
      <c r="CY102" s="55"/>
      <c r="CZ102" s="55"/>
      <c r="DA102" s="55"/>
      <c r="DB102" s="55"/>
      <c r="DC102" s="55"/>
      <c r="DD102" s="55"/>
      <c r="DE102" s="55"/>
      <c r="DF102" s="55"/>
      <c r="DG102" s="55"/>
      <c r="DH102" s="55"/>
      <c r="DI102" s="55"/>
      <c r="DJ102" s="55"/>
      <c r="DK102" s="55"/>
      <c r="DL102" s="55"/>
      <c r="DM102" s="55"/>
      <c r="DN102" s="55"/>
      <c r="DO102" s="55"/>
      <c r="DP102" s="55"/>
      <c r="DQ102" s="55"/>
      <c r="DR102" s="55"/>
      <c r="DS102" s="55"/>
      <c r="DT102" s="55"/>
      <c r="DU102" s="55"/>
      <c r="DV102" s="55"/>
      <c r="DW102" s="55"/>
      <c r="DX102" s="55"/>
      <c r="DY102" s="55"/>
      <c r="DZ102" s="55"/>
      <c r="EA102" s="55"/>
      <c r="EB102" s="55"/>
      <c r="EC102" s="55"/>
      <c r="ED102" s="55"/>
    </row>
    <row r="103" spans="3:134" x14ac:dyDescent="0.3">
      <c r="C103" s="55"/>
      <c r="D103" s="55"/>
      <c r="E103" s="55"/>
      <c r="F103" s="55"/>
      <c r="G103" s="55"/>
      <c r="H103" s="55"/>
      <c r="I103" s="55"/>
      <c r="J103" s="55"/>
      <c r="K103" s="55"/>
      <c r="L103" s="55"/>
      <c r="M103" s="55"/>
      <c r="N103" s="55"/>
      <c r="O103" s="55"/>
      <c r="P103" s="55"/>
      <c r="Q103" s="55"/>
      <c r="R103" s="55"/>
      <c r="S103" s="55"/>
      <c r="T103" s="55"/>
      <c r="U103" s="55"/>
      <c r="V103" s="55"/>
      <c r="W103" s="55"/>
      <c r="X103" s="55"/>
      <c r="Y103" s="55"/>
      <c r="Z103" s="55"/>
      <c r="AA103" s="55"/>
      <c r="AB103" s="55"/>
      <c r="AC103" s="55"/>
      <c r="AD103" s="55"/>
      <c r="AE103" s="55"/>
      <c r="AF103" s="55"/>
      <c r="AG103" s="55"/>
      <c r="AH103" s="55"/>
      <c r="AI103" s="55"/>
      <c r="AJ103" s="55"/>
      <c r="AK103" s="55"/>
      <c r="AL103" s="55"/>
      <c r="AM103" s="55"/>
      <c r="AN103" s="55"/>
      <c r="AO103" s="55"/>
      <c r="AP103" s="55"/>
      <c r="AQ103" s="55"/>
      <c r="AR103" s="55"/>
      <c r="AS103" s="55"/>
      <c r="AT103" s="55"/>
      <c r="AU103" s="55"/>
      <c r="AV103" s="55"/>
      <c r="AW103" s="55"/>
      <c r="AX103" s="55"/>
      <c r="AY103" s="55"/>
      <c r="AZ103" s="55"/>
      <c r="BA103" s="55"/>
      <c r="BB103" s="55"/>
      <c r="BC103" s="55"/>
      <c r="BD103" s="55"/>
      <c r="BE103" s="55"/>
      <c r="BF103" s="55"/>
      <c r="BG103" s="55"/>
      <c r="BH103" s="55"/>
      <c r="BI103" s="55"/>
      <c r="BJ103" s="55"/>
      <c r="BK103" s="55"/>
      <c r="BL103" s="55"/>
      <c r="BM103" s="55"/>
      <c r="BN103" s="55"/>
      <c r="BO103" s="55"/>
      <c r="BP103" s="55"/>
      <c r="BQ103" s="55"/>
      <c r="BR103" s="55"/>
      <c r="BS103" s="55"/>
      <c r="BT103" s="55"/>
      <c r="BU103" s="55"/>
      <c r="BV103" s="55"/>
      <c r="BW103" s="55"/>
      <c r="BX103" s="55"/>
      <c r="BY103" s="55"/>
      <c r="BZ103" s="55"/>
      <c r="CA103" s="55"/>
      <c r="CB103" s="55"/>
      <c r="CC103" s="55"/>
      <c r="CD103" s="55"/>
      <c r="CE103" s="55"/>
      <c r="CF103" s="55"/>
      <c r="CG103" s="55"/>
      <c r="CH103" s="55"/>
      <c r="CI103" s="55"/>
      <c r="CJ103" s="55"/>
      <c r="CK103" s="55"/>
      <c r="CL103" s="55"/>
      <c r="CM103" s="55"/>
      <c r="CN103" s="55"/>
      <c r="CO103" s="55"/>
      <c r="CP103" s="55"/>
      <c r="CQ103" s="55"/>
      <c r="CR103" s="55"/>
      <c r="CS103" s="55"/>
      <c r="CT103" s="55"/>
      <c r="CU103" s="55"/>
      <c r="CV103" s="55"/>
      <c r="CW103" s="55"/>
      <c r="CX103" s="55"/>
      <c r="CY103" s="55"/>
      <c r="CZ103" s="55"/>
      <c r="DA103" s="55"/>
      <c r="DB103" s="55"/>
      <c r="DC103" s="55"/>
      <c r="DD103" s="55"/>
      <c r="DE103" s="55"/>
      <c r="DF103" s="55"/>
      <c r="DG103" s="55"/>
      <c r="DH103" s="55"/>
      <c r="DI103" s="55"/>
      <c r="DJ103" s="55"/>
      <c r="DK103" s="55"/>
      <c r="DL103" s="55"/>
      <c r="DM103" s="55"/>
      <c r="DN103" s="55"/>
      <c r="DO103" s="55"/>
      <c r="DP103" s="55"/>
      <c r="DQ103" s="55"/>
      <c r="DR103" s="55"/>
      <c r="DS103" s="55"/>
      <c r="DT103" s="55"/>
      <c r="DU103" s="55"/>
      <c r="DV103" s="55"/>
      <c r="DW103" s="55"/>
      <c r="DX103" s="55"/>
      <c r="DY103" s="55"/>
      <c r="DZ103" s="55"/>
      <c r="EA103" s="55"/>
      <c r="EB103" s="55"/>
      <c r="EC103" s="55"/>
      <c r="ED103" s="55"/>
    </row>
    <row r="104" spans="3:134" x14ac:dyDescent="0.3">
      <c r="C104" s="55"/>
      <c r="D104" s="55"/>
      <c r="E104" s="55"/>
      <c r="F104" s="55"/>
      <c r="G104" s="55"/>
      <c r="H104" s="55"/>
      <c r="I104" s="55"/>
      <c r="J104" s="55"/>
      <c r="K104" s="55"/>
      <c r="L104" s="55"/>
      <c r="M104" s="55"/>
      <c r="N104" s="55"/>
      <c r="O104" s="55"/>
      <c r="P104" s="55"/>
      <c r="Q104" s="55"/>
      <c r="R104" s="55"/>
      <c r="S104" s="55"/>
      <c r="T104" s="55"/>
      <c r="U104" s="55"/>
      <c r="V104" s="55"/>
      <c r="W104" s="55"/>
      <c r="X104" s="55"/>
      <c r="Y104" s="55"/>
      <c r="Z104" s="55"/>
      <c r="AA104" s="55"/>
      <c r="AB104" s="55"/>
      <c r="AC104" s="55"/>
      <c r="AD104" s="55"/>
      <c r="AE104" s="55"/>
      <c r="AF104" s="55"/>
      <c r="AG104" s="55"/>
      <c r="AH104" s="55"/>
      <c r="AI104" s="55"/>
      <c r="AJ104" s="55"/>
      <c r="AK104" s="55"/>
      <c r="AL104" s="55"/>
      <c r="AM104" s="55"/>
      <c r="AN104" s="55"/>
      <c r="AO104" s="55"/>
      <c r="AP104" s="55"/>
      <c r="AQ104" s="55"/>
      <c r="AR104" s="55"/>
      <c r="AS104" s="55"/>
      <c r="AT104" s="55"/>
      <c r="AU104" s="55"/>
      <c r="AV104" s="55"/>
      <c r="AW104" s="55"/>
      <c r="AX104" s="55"/>
      <c r="AY104" s="55"/>
      <c r="AZ104" s="55"/>
      <c r="BA104" s="55"/>
      <c r="BB104" s="55"/>
      <c r="BC104" s="55"/>
      <c r="BD104" s="55"/>
      <c r="BE104" s="55"/>
      <c r="BF104" s="55"/>
      <c r="BG104" s="55"/>
      <c r="BH104" s="55"/>
      <c r="BI104" s="55"/>
      <c r="BJ104" s="55"/>
      <c r="BK104" s="55"/>
      <c r="BL104" s="55"/>
      <c r="BM104" s="55"/>
      <c r="BN104" s="55"/>
      <c r="BO104" s="55"/>
      <c r="BP104" s="55"/>
      <c r="BQ104" s="55"/>
      <c r="BR104" s="55"/>
      <c r="BS104" s="55"/>
      <c r="BT104" s="55"/>
      <c r="BU104" s="55"/>
      <c r="BV104" s="55"/>
      <c r="BW104" s="55"/>
      <c r="BX104" s="55"/>
      <c r="BY104" s="55"/>
      <c r="BZ104" s="55"/>
      <c r="CA104" s="55"/>
      <c r="CB104" s="55"/>
      <c r="CC104" s="55"/>
      <c r="CD104" s="55"/>
      <c r="CE104" s="55"/>
      <c r="CF104" s="55"/>
      <c r="CG104" s="55"/>
      <c r="CH104" s="55"/>
      <c r="CI104" s="55"/>
      <c r="CJ104" s="55"/>
      <c r="CK104" s="55"/>
      <c r="CL104" s="55"/>
      <c r="CM104" s="55"/>
      <c r="CN104" s="55"/>
      <c r="CO104" s="55"/>
      <c r="CP104" s="55"/>
      <c r="CQ104" s="55"/>
      <c r="CR104" s="55"/>
      <c r="CS104" s="55"/>
      <c r="CT104" s="55"/>
      <c r="CU104" s="55"/>
      <c r="CV104" s="55"/>
      <c r="CW104" s="55"/>
      <c r="CX104" s="55"/>
      <c r="CY104" s="55"/>
      <c r="CZ104" s="55"/>
      <c r="DA104" s="55"/>
      <c r="DB104" s="55"/>
      <c r="DC104" s="55"/>
      <c r="DD104" s="55"/>
      <c r="DE104" s="55"/>
      <c r="DF104" s="55"/>
      <c r="DG104" s="55"/>
      <c r="DH104" s="55"/>
      <c r="DI104" s="55"/>
      <c r="DJ104" s="55"/>
      <c r="DK104" s="55"/>
      <c r="DL104" s="55"/>
      <c r="DM104" s="55"/>
      <c r="DN104" s="55"/>
      <c r="DO104" s="55"/>
      <c r="DP104" s="55"/>
      <c r="DQ104" s="55"/>
      <c r="DR104" s="55"/>
      <c r="DS104" s="55"/>
      <c r="DT104" s="55"/>
      <c r="DU104" s="55"/>
      <c r="DV104" s="55"/>
      <c r="DW104" s="55"/>
      <c r="DX104" s="55"/>
      <c r="DY104" s="55"/>
      <c r="DZ104" s="55"/>
      <c r="EA104" s="55"/>
      <c r="EB104" s="55"/>
      <c r="EC104" s="55"/>
      <c r="ED104" s="55"/>
    </row>
    <row r="105" spans="3:134" x14ac:dyDescent="0.3">
      <c r="C105" s="55"/>
      <c r="D105" s="55"/>
      <c r="E105" s="55"/>
      <c r="F105" s="55"/>
      <c r="G105" s="55"/>
      <c r="H105" s="55"/>
      <c r="I105" s="55"/>
      <c r="J105" s="55"/>
      <c r="K105" s="55"/>
      <c r="L105" s="55"/>
      <c r="M105" s="55"/>
      <c r="N105" s="55"/>
      <c r="O105" s="55"/>
      <c r="P105" s="55"/>
      <c r="Q105" s="55"/>
      <c r="R105" s="55"/>
      <c r="S105" s="55"/>
      <c r="T105" s="55"/>
      <c r="U105" s="55"/>
      <c r="V105" s="55"/>
      <c r="W105" s="55"/>
      <c r="X105" s="55"/>
      <c r="Y105" s="55"/>
      <c r="Z105" s="55"/>
      <c r="AA105" s="55"/>
      <c r="AB105" s="55"/>
      <c r="AC105" s="55"/>
      <c r="AD105" s="55"/>
      <c r="AE105" s="55"/>
      <c r="AF105" s="55"/>
      <c r="AG105" s="55"/>
      <c r="AH105" s="55"/>
      <c r="AI105" s="55"/>
      <c r="AJ105" s="55"/>
      <c r="AK105" s="55"/>
      <c r="AL105" s="55"/>
      <c r="AM105" s="55"/>
      <c r="AN105" s="55"/>
      <c r="AO105" s="55"/>
      <c r="AP105" s="55"/>
      <c r="AQ105" s="55"/>
      <c r="AR105" s="55"/>
      <c r="AS105" s="55"/>
      <c r="AT105" s="55"/>
      <c r="AU105" s="55"/>
      <c r="AV105" s="55"/>
      <c r="AW105" s="55"/>
      <c r="AX105" s="55"/>
      <c r="AY105" s="55"/>
      <c r="AZ105" s="55"/>
      <c r="BA105" s="55"/>
      <c r="BB105" s="55"/>
      <c r="BC105" s="55"/>
      <c r="BD105" s="55"/>
      <c r="BE105" s="55"/>
      <c r="BF105" s="55"/>
      <c r="BG105" s="55"/>
      <c r="BH105" s="55"/>
      <c r="BI105" s="55"/>
      <c r="BJ105" s="55"/>
      <c r="BK105" s="55"/>
      <c r="BL105" s="55"/>
      <c r="BM105" s="55"/>
      <c r="BN105" s="55"/>
      <c r="BO105" s="55"/>
      <c r="BP105" s="55"/>
      <c r="BQ105" s="55"/>
      <c r="BR105" s="55"/>
      <c r="BS105" s="55"/>
      <c r="BT105" s="55"/>
      <c r="BU105" s="55"/>
      <c r="BV105" s="55"/>
      <c r="BW105" s="55"/>
      <c r="BX105" s="55"/>
      <c r="BY105" s="55"/>
      <c r="BZ105" s="55"/>
      <c r="CA105" s="55"/>
      <c r="CB105" s="55"/>
      <c r="CC105" s="55"/>
      <c r="CD105" s="55"/>
      <c r="CE105" s="55"/>
      <c r="CF105" s="55"/>
      <c r="CG105" s="55"/>
      <c r="CH105" s="55"/>
      <c r="CI105" s="55"/>
      <c r="CJ105" s="55"/>
      <c r="CK105" s="55"/>
      <c r="CL105" s="55"/>
      <c r="CM105" s="55"/>
      <c r="CN105" s="55"/>
      <c r="CO105" s="55"/>
      <c r="CP105" s="55"/>
      <c r="CQ105" s="55"/>
      <c r="CR105" s="55"/>
      <c r="CS105" s="55"/>
      <c r="CT105" s="55"/>
      <c r="CU105" s="55"/>
      <c r="CV105" s="55"/>
      <c r="CW105" s="55"/>
      <c r="CX105" s="55"/>
      <c r="CY105" s="55"/>
      <c r="CZ105" s="55"/>
      <c r="DA105" s="55"/>
      <c r="DB105" s="55"/>
      <c r="DC105" s="55"/>
      <c r="DD105" s="55"/>
      <c r="DE105" s="55"/>
      <c r="DF105" s="55"/>
      <c r="DG105" s="55"/>
      <c r="DH105" s="55"/>
      <c r="DI105" s="55"/>
      <c r="DJ105" s="55"/>
      <c r="DK105" s="55"/>
      <c r="DL105" s="55"/>
      <c r="DM105" s="55"/>
      <c r="DN105" s="55"/>
      <c r="DO105" s="55"/>
      <c r="DP105" s="55"/>
      <c r="DQ105" s="55"/>
      <c r="DR105" s="55"/>
      <c r="DS105" s="55"/>
      <c r="DT105" s="55"/>
      <c r="DU105" s="55"/>
      <c r="DV105" s="55"/>
      <c r="DW105" s="55"/>
      <c r="DX105" s="55"/>
      <c r="DY105" s="55"/>
      <c r="DZ105" s="55"/>
      <c r="EA105" s="55"/>
      <c r="EB105" s="55"/>
      <c r="EC105" s="55"/>
      <c r="ED105" s="55"/>
    </row>
  </sheetData>
  <mergeCells count="60">
    <mergeCell ref="AG20:AM20"/>
    <mergeCell ref="AG19:ED19"/>
    <mergeCell ref="AN20:AT20"/>
    <mergeCell ref="AU20:BA20"/>
    <mergeCell ref="BB20:BH20"/>
    <mergeCell ref="BI20:BO20"/>
    <mergeCell ref="BP20:BV20"/>
    <mergeCell ref="BW20:CC20"/>
    <mergeCell ref="CD20:CJ20"/>
    <mergeCell ref="CK20:CQ20"/>
    <mergeCell ref="CR20:CX20"/>
    <mergeCell ref="CY20:DE20"/>
    <mergeCell ref="DF20:DL20"/>
    <mergeCell ref="DM20:DS20"/>
    <mergeCell ref="DT20:DZ20"/>
    <mergeCell ref="C21:AD22"/>
    <mergeCell ref="AE21:AE22"/>
    <mergeCell ref="AF21:AF22"/>
    <mergeCell ref="J19:J20"/>
    <mergeCell ref="K19:K20"/>
    <mergeCell ref="L19:L20"/>
    <mergeCell ref="S19:S20"/>
    <mergeCell ref="T19:T20"/>
    <mergeCell ref="U19:U20"/>
    <mergeCell ref="V19:AA19"/>
    <mergeCell ref="C19:C20"/>
    <mergeCell ref="D19:D20"/>
    <mergeCell ref="F19:F20"/>
    <mergeCell ref="C91:ER93"/>
    <mergeCell ref="Q19:Q20"/>
    <mergeCell ref="P19:P20"/>
    <mergeCell ref="O19:O20"/>
    <mergeCell ref="C12:ER13"/>
    <mergeCell ref="C15:D15"/>
    <mergeCell ref="C16:D17"/>
    <mergeCell ref="AB19:AB20"/>
    <mergeCell ref="E19:E20"/>
    <mergeCell ref="H19:H20"/>
    <mergeCell ref="F15:G15"/>
    <mergeCell ref="F16:G17"/>
    <mergeCell ref="R19:R20"/>
    <mergeCell ref="EF23:ER89"/>
    <mergeCell ref="M19:M20"/>
    <mergeCell ref="N19:N20"/>
    <mergeCell ref="G19:G20"/>
    <mergeCell ref="EF19:ER20"/>
    <mergeCell ref="I19:I20"/>
    <mergeCell ref="C3:F10"/>
    <mergeCell ref="G3:EO10"/>
    <mergeCell ref="EP3:ER3"/>
    <mergeCell ref="EP4:ER4"/>
    <mergeCell ref="EP5:ER5"/>
    <mergeCell ref="EP6:ER6"/>
    <mergeCell ref="EP7:ER7"/>
    <mergeCell ref="EP8:ER8"/>
    <mergeCell ref="EP9:ER9"/>
    <mergeCell ref="EP10:ER10"/>
    <mergeCell ref="AE19:AE20"/>
    <mergeCell ref="AD19:AD20"/>
    <mergeCell ref="AF19:AF20"/>
  </mergeCells>
  <conditionalFormatting sqref="C12">
    <cfRule type="cellIs" dxfId="110" priority="3" operator="lessThan">
      <formula>0</formula>
    </cfRule>
  </conditionalFormatting>
  <conditionalFormatting sqref="C15">
    <cfRule type="cellIs" dxfId="109" priority="6" operator="lessThan">
      <formula>0</formula>
    </cfRule>
  </conditionalFormatting>
  <conditionalFormatting sqref="G3:L3">
    <cfRule type="cellIs" dxfId="108" priority="4" operator="lessThan">
      <formula>0</formula>
    </cfRule>
  </conditionalFormatting>
  <conditionalFormatting sqref="H15:L15">
    <cfRule type="cellIs" dxfId="107" priority="7" operator="lessThan">
      <formula>0</formula>
    </cfRule>
  </conditionalFormatting>
  <conditionalFormatting sqref="EP3:EP10">
    <cfRule type="cellIs" dxfId="106" priority="13" operator="lessThan">
      <formula>0</formula>
    </cfRule>
  </conditionalFormatting>
  <conditionalFormatting sqref="ES3:ES10">
    <cfRule type="cellIs" dxfId="105" priority="5" operator="lessThan">
      <formula>0</formula>
    </cfRule>
  </conditionalFormatting>
  <conditionalFormatting sqref="F15">
    <cfRule type="cellIs" dxfId="104" priority="1" operator="lessThan">
      <formula>0</formula>
    </cfRule>
  </conditionalFormatting>
  <dataValidations count="1">
    <dataValidation type="list" allowBlank="1" showInputMessage="1" showErrorMessage="1" sqref="M23:M89" xr:uid="{BC687F04-DB9F-433B-B3F9-7FB17BF39327}">
      <formula1>"Mensal, Trimestral, Semestral, Anual, Final, Liquidado"</formula1>
    </dataValidation>
  </dataValidations>
  <hyperlinks>
    <hyperlink ref="C91" r:id="rId1" display="This work is licensed under a Creative Commons Attribution-NonCommercial 4.0 International License." xr:uid="{F7A8F0B1-EFD5-443F-8592-BD79A038514F}"/>
  </hyperlinks>
  <pageMargins left="0.511811024" right="0.511811024" top="0.78740157499999996" bottom="0.78740157499999996" header="0.31496062000000002" footer="0.31496062000000002"/>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92F90-0C2F-4382-A692-F553809C85B5}">
  <sheetPr codeName="Planilha17"/>
  <dimension ref="B2:W103"/>
  <sheetViews>
    <sheetView showGridLines="0" zoomScale="70" zoomScaleNormal="70" workbookViewId="0">
      <selection activeCell="C16" sqref="C16:D17"/>
    </sheetView>
  </sheetViews>
  <sheetFormatPr defaultRowHeight="14.4" outlineLevelRow="1" x14ac:dyDescent="0.3"/>
  <cols>
    <col min="1" max="1" width="4.6640625" customWidth="1"/>
    <col min="2" max="2" width="5" style="2" customWidth="1"/>
    <col min="3" max="3" width="25.88671875" style="43" customWidth="1"/>
    <col min="4" max="4" width="29" style="43" customWidth="1"/>
    <col min="5" max="5" width="36.109375" style="43" customWidth="1"/>
    <col min="6" max="6" width="28.77734375" style="43" customWidth="1"/>
    <col min="7" max="7" width="27.5546875" style="43" bestFit="1" customWidth="1"/>
    <col min="8" max="8" width="26.109375" style="43" customWidth="1"/>
    <col min="9" max="9" width="30.21875" style="43" customWidth="1"/>
    <col min="10" max="19" width="36.109375" style="43" customWidth="1"/>
    <col min="20" max="20" width="43.44140625" style="43" bestFit="1" customWidth="1"/>
    <col min="21" max="21" width="36.109375" style="43" customWidth="1"/>
    <col min="22" max="22" width="5.21875" customWidth="1"/>
  </cols>
  <sheetData>
    <row r="2" spans="2:23" x14ac:dyDescent="0.3">
      <c r="B2" s="49"/>
      <c r="C2" s="18"/>
      <c r="D2" s="18"/>
      <c r="E2" s="18"/>
      <c r="F2" s="18"/>
      <c r="G2" s="18"/>
      <c r="H2" s="18"/>
      <c r="I2" s="18"/>
      <c r="J2" s="18"/>
      <c r="K2" s="18"/>
      <c r="L2" s="18"/>
      <c r="M2" s="18"/>
      <c r="N2" s="18"/>
      <c r="O2" s="18"/>
      <c r="P2" s="18"/>
      <c r="Q2" s="18"/>
      <c r="R2" s="18"/>
      <c r="S2" s="18"/>
      <c r="T2" s="18"/>
      <c r="U2" s="18"/>
      <c r="V2" s="50"/>
    </row>
    <row r="3" spans="2:23" ht="13.95" customHeight="1" outlineLevel="1" x14ac:dyDescent="0.3">
      <c r="B3" s="22"/>
      <c r="C3" s="650" t="e" vm="6">
        <v>#VALUE!</v>
      </c>
      <c r="D3" s="495" t="s">
        <v>16</v>
      </c>
      <c r="E3" s="496"/>
      <c r="F3" s="496"/>
      <c r="G3" s="496"/>
      <c r="H3" s="496"/>
      <c r="I3" s="496"/>
      <c r="J3" s="496"/>
      <c r="K3" s="496"/>
      <c r="L3" s="496"/>
      <c r="M3" s="496"/>
      <c r="N3" s="496"/>
      <c r="O3" s="496"/>
      <c r="P3" s="496"/>
      <c r="Q3" s="496"/>
      <c r="R3" s="496"/>
      <c r="S3" s="496"/>
      <c r="T3" s="496"/>
      <c r="U3" s="48" t="s">
        <v>10</v>
      </c>
      <c r="V3" s="83"/>
      <c r="W3" s="81"/>
    </row>
    <row r="4" spans="2:23" ht="19.8" customHeight="1" outlineLevel="1" x14ac:dyDescent="0.3">
      <c r="B4" s="22"/>
      <c r="C4" s="651"/>
      <c r="D4" s="497"/>
      <c r="E4" s="47"/>
      <c r="F4" s="47"/>
      <c r="G4" s="47"/>
      <c r="H4" s="47"/>
      <c r="I4" s="47"/>
      <c r="J4" s="47"/>
      <c r="K4" s="47"/>
      <c r="L4" s="47"/>
      <c r="M4" s="47"/>
      <c r="N4" s="47"/>
      <c r="O4" s="47"/>
      <c r="P4" s="47"/>
      <c r="Q4" s="47"/>
      <c r="R4" s="47"/>
      <c r="S4" s="47"/>
      <c r="T4" s="47"/>
      <c r="U4" s="14" t="s">
        <v>15</v>
      </c>
      <c r="V4" s="84"/>
      <c r="W4" s="51"/>
    </row>
    <row r="5" spans="2:23" ht="13.95" customHeight="1" outlineLevel="1" x14ac:dyDescent="0.3">
      <c r="B5" s="22"/>
      <c r="C5" s="651"/>
      <c r="D5" s="497"/>
      <c r="E5" s="47"/>
      <c r="F5" s="47"/>
      <c r="G5" s="47"/>
      <c r="H5" s="47"/>
      <c r="I5" s="47"/>
      <c r="J5" s="47"/>
      <c r="K5" s="47"/>
      <c r="L5" s="47"/>
      <c r="M5" s="47"/>
      <c r="N5" s="47"/>
      <c r="O5" s="47"/>
      <c r="P5" s="47"/>
      <c r="Q5" s="47"/>
      <c r="R5" s="47"/>
      <c r="S5" s="47"/>
      <c r="T5" s="47"/>
      <c r="U5" s="48" t="s">
        <v>11</v>
      </c>
      <c r="V5" s="83"/>
      <c r="W5" s="81"/>
    </row>
    <row r="6" spans="2:23" ht="16.8" customHeight="1" outlineLevel="1" x14ac:dyDescent="0.3">
      <c r="B6" s="22"/>
      <c r="C6" s="651"/>
      <c r="D6" s="497"/>
      <c r="E6" s="47"/>
      <c r="F6" s="47"/>
      <c r="G6" s="47"/>
      <c r="H6" s="47"/>
      <c r="I6" s="47"/>
      <c r="J6" s="47"/>
      <c r="K6" s="47"/>
      <c r="L6" s="47"/>
      <c r="M6" s="47"/>
      <c r="N6" s="47"/>
      <c r="O6" s="47"/>
      <c r="P6" s="47"/>
      <c r="Q6" s="47"/>
      <c r="R6" s="47"/>
      <c r="S6" s="47"/>
      <c r="T6" s="47"/>
      <c r="U6" s="14" t="s">
        <v>12</v>
      </c>
      <c r="V6" s="84"/>
      <c r="W6" s="51"/>
    </row>
    <row r="7" spans="2:23" ht="13.95" customHeight="1" outlineLevel="1" x14ac:dyDescent="0.3">
      <c r="B7" s="22"/>
      <c r="C7" s="651"/>
      <c r="D7" s="497"/>
      <c r="E7" s="47"/>
      <c r="F7" s="47"/>
      <c r="G7" s="47"/>
      <c r="H7" s="47"/>
      <c r="I7" s="47"/>
      <c r="J7" s="47"/>
      <c r="K7" s="47"/>
      <c r="L7" s="47"/>
      <c r="M7" s="47"/>
      <c r="N7" s="47"/>
      <c r="O7" s="47"/>
      <c r="P7" s="47"/>
      <c r="Q7" s="47"/>
      <c r="R7" s="47"/>
      <c r="S7" s="47"/>
      <c r="T7" s="47"/>
      <c r="U7" s="48" t="s">
        <v>13</v>
      </c>
      <c r="V7" s="83"/>
      <c r="W7" s="81"/>
    </row>
    <row r="8" spans="2:23" ht="16.8" customHeight="1" outlineLevel="1" x14ac:dyDescent="0.3">
      <c r="B8" s="22"/>
      <c r="C8" s="651"/>
      <c r="D8" s="497"/>
      <c r="E8" s="47"/>
      <c r="F8" s="47"/>
      <c r="G8" s="47"/>
      <c r="H8" s="47"/>
      <c r="I8" s="47"/>
      <c r="J8" s="47"/>
      <c r="K8" s="47"/>
      <c r="L8" s="47"/>
      <c r="M8" s="47"/>
      <c r="N8" s="47"/>
      <c r="O8" s="47"/>
      <c r="P8" s="47"/>
      <c r="Q8" s="47"/>
      <c r="R8" s="47"/>
      <c r="S8" s="47"/>
      <c r="T8" s="47"/>
      <c r="U8" s="19">
        <v>45709</v>
      </c>
      <c r="V8" s="85"/>
      <c r="W8" s="82"/>
    </row>
    <row r="9" spans="2:23" ht="13.95" customHeight="1" outlineLevel="1" x14ac:dyDescent="0.3">
      <c r="B9" s="22"/>
      <c r="C9" s="651"/>
      <c r="D9" s="497"/>
      <c r="E9" s="47"/>
      <c r="F9" s="47"/>
      <c r="G9" s="47"/>
      <c r="H9" s="47"/>
      <c r="I9" s="47"/>
      <c r="J9" s="47"/>
      <c r="K9" s="47"/>
      <c r="L9" s="47"/>
      <c r="M9" s="47"/>
      <c r="N9" s="47"/>
      <c r="O9" s="47"/>
      <c r="P9" s="47"/>
      <c r="Q9" s="47"/>
      <c r="R9" s="47"/>
      <c r="S9" s="47"/>
      <c r="T9" s="47"/>
      <c r="U9" s="48" t="s">
        <v>14</v>
      </c>
      <c r="V9" s="83"/>
      <c r="W9" s="81"/>
    </row>
    <row r="10" spans="2:23" ht="21.6" customHeight="1" outlineLevel="1" x14ac:dyDescent="0.3">
      <c r="B10" s="22"/>
      <c r="C10" s="652"/>
      <c r="D10" s="498"/>
      <c r="E10" s="499"/>
      <c r="F10" s="499"/>
      <c r="G10" s="499"/>
      <c r="H10" s="499"/>
      <c r="I10" s="499"/>
      <c r="J10" s="499"/>
      <c r="K10" s="499"/>
      <c r="L10" s="499"/>
      <c r="M10" s="499"/>
      <c r="N10" s="499"/>
      <c r="O10" s="499"/>
      <c r="P10" s="499"/>
      <c r="Q10" s="499"/>
      <c r="R10" s="499"/>
      <c r="S10" s="499"/>
      <c r="T10" s="499"/>
      <c r="U10" s="14" t="s">
        <v>275</v>
      </c>
      <c r="V10" s="84"/>
      <c r="W10" s="51"/>
    </row>
    <row r="11" spans="2:23" outlineLevel="1" x14ac:dyDescent="0.3">
      <c r="B11" s="39"/>
      <c r="V11" s="21"/>
    </row>
    <row r="12" spans="2:23" ht="14.4" customHeight="1" outlineLevel="1" x14ac:dyDescent="0.3">
      <c r="B12" s="39"/>
      <c r="C12" s="566" t="s">
        <v>542</v>
      </c>
      <c r="D12" s="567"/>
      <c r="E12" s="567"/>
      <c r="F12" s="567"/>
      <c r="G12" s="567"/>
      <c r="H12" s="567"/>
      <c r="I12" s="567"/>
      <c r="J12" s="567"/>
      <c r="K12" s="567"/>
      <c r="L12" s="567"/>
      <c r="M12" s="567"/>
      <c r="N12" s="567"/>
      <c r="O12" s="567"/>
      <c r="P12" s="567"/>
      <c r="Q12" s="567"/>
      <c r="R12" s="567"/>
      <c r="S12" s="567"/>
      <c r="T12" s="567"/>
      <c r="U12" s="567"/>
      <c r="V12" s="21"/>
    </row>
    <row r="13" spans="2:23" ht="14.4" customHeight="1" outlineLevel="1" x14ac:dyDescent="0.3">
      <c r="B13" s="39"/>
      <c r="C13" s="569"/>
      <c r="D13" s="570"/>
      <c r="E13" s="570"/>
      <c r="F13" s="570"/>
      <c r="G13" s="570"/>
      <c r="H13" s="570"/>
      <c r="I13" s="570"/>
      <c r="J13" s="570"/>
      <c r="K13" s="570"/>
      <c r="L13" s="570"/>
      <c r="M13" s="570"/>
      <c r="N13" s="570"/>
      <c r="O13" s="570"/>
      <c r="P13" s="570"/>
      <c r="Q13" s="570"/>
      <c r="R13" s="570"/>
      <c r="S13" s="570"/>
      <c r="T13" s="570"/>
      <c r="U13" s="570"/>
      <c r="V13" s="21"/>
    </row>
    <row r="14" spans="2:23" outlineLevel="1" x14ac:dyDescent="0.3">
      <c r="B14" s="39"/>
      <c r="V14" s="21"/>
    </row>
    <row r="15" spans="2:23" ht="24.6" customHeight="1" outlineLevel="1" x14ac:dyDescent="0.3">
      <c r="B15" s="39"/>
      <c r="C15" s="510" t="s">
        <v>482</v>
      </c>
      <c r="D15" s="511"/>
      <c r="F15" s="653"/>
      <c r="G15" s="653"/>
      <c r="H15" s="331"/>
      <c r="I15" s="331"/>
      <c r="J15" s="331"/>
      <c r="K15" s="331"/>
      <c r="L15" s="331"/>
      <c r="M15" s="331"/>
      <c r="N15" s="331"/>
      <c r="O15" s="331"/>
      <c r="P15" s="331"/>
      <c r="Q15" s="331"/>
      <c r="R15" s="331"/>
      <c r="S15" s="331"/>
      <c r="T15" s="331"/>
      <c r="U15" s="331"/>
      <c r="V15" s="21"/>
    </row>
    <row r="16" spans="2:23" ht="18" customHeight="1" outlineLevel="1" x14ac:dyDescent="0.3">
      <c r="B16" s="39"/>
      <c r="C16" s="641"/>
      <c r="D16" s="642"/>
      <c r="F16" s="562"/>
      <c r="G16" s="563"/>
      <c r="H16" s="75"/>
      <c r="I16" s="75"/>
      <c r="J16" s="75"/>
      <c r="K16" s="75"/>
      <c r="L16" s="75"/>
      <c r="M16" s="75"/>
      <c r="N16" s="75"/>
      <c r="O16" s="75"/>
      <c r="P16" s="75"/>
      <c r="Q16" s="75"/>
      <c r="R16" s="75"/>
      <c r="S16" s="75"/>
      <c r="T16" s="75"/>
      <c r="U16" s="75"/>
      <c r="V16" s="21"/>
    </row>
    <row r="17" spans="2:22" ht="18" customHeight="1" outlineLevel="1" x14ac:dyDescent="0.3">
      <c r="B17" s="39"/>
      <c r="C17" s="643"/>
      <c r="D17" s="644"/>
      <c r="F17" s="563"/>
      <c r="G17" s="563"/>
      <c r="V17" s="21"/>
    </row>
    <row r="18" spans="2:22" x14ac:dyDescent="0.3">
      <c r="B18" s="39"/>
      <c r="V18" s="21"/>
    </row>
    <row r="19" spans="2:22" ht="25.8" customHeight="1" x14ac:dyDescent="0.3">
      <c r="B19" s="39"/>
      <c r="C19" s="645" t="s">
        <v>543</v>
      </c>
      <c r="D19" s="645" t="s">
        <v>544</v>
      </c>
      <c r="E19" s="645" t="s">
        <v>545</v>
      </c>
      <c r="F19" s="645" t="s">
        <v>546</v>
      </c>
      <c r="G19" s="646" t="s">
        <v>547</v>
      </c>
      <c r="H19" s="646" t="s">
        <v>548</v>
      </c>
      <c r="I19" s="646" t="s">
        <v>549</v>
      </c>
      <c r="J19" s="791" t="s">
        <v>550</v>
      </c>
      <c r="K19" s="791" t="s">
        <v>551</v>
      </c>
      <c r="L19" s="791" t="s">
        <v>552</v>
      </c>
      <c r="M19" s="810" t="s">
        <v>514</v>
      </c>
      <c r="N19" s="811"/>
      <c r="O19" s="811"/>
      <c r="P19" s="811"/>
      <c r="Q19" s="811"/>
      <c r="R19" s="811"/>
      <c r="S19" s="811"/>
      <c r="T19" s="811"/>
      <c r="U19" s="812"/>
      <c r="V19" s="21"/>
    </row>
    <row r="20" spans="2:22" ht="18" customHeight="1" x14ac:dyDescent="0.3">
      <c r="B20" s="39"/>
      <c r="C20" s="645"/>
      <c r="D20" s="645"/>
      <c r="E20" s="645"/>
      <c r="F20" s="645"/>
      <c r="G20" s="647"/>
      <c r="H20" s="647"/>
      <c r="I20" s="647"/>
      <c r="J20" s="792"/>
      <c r="K20" s="792"/>
      <c r="L20" s="792"/>
      <c r="M20" s="217" t="s">
        <v>553</v>
      </c>
      <c r="N20" s="217" t="s">
        <v>554</v>
      </c>
      <c r="O20" s="217" t="s">
        <v>555</v>
      </c>
      <c r="P20" s="217" t="s">
        <v>556</v>
      </c>
      <c r="Q20" s="217" t="s">
        <v>557</v>
      </c>
      <c r="R20" s="217" t="s">
        <v>259</v>
      </c>
      <c r="S20" s="217" t="s">
        <v>558</v>
      </c>
      <c r="T20" s="217" t="s">
        <v>559</v>
      </c>
      <c r="U20" s="217" t="s">
        <v>560</v>
      </c>
      <c r="V20" s="21"/>
    </row>
    <row r="21" spans="2:22" ht="19.95" customHeight="1" x14ac:dyDescent="0.3">
      <c r="B21" s="39"/>
      <c r="C21" s="124"/>
      <c r="D21" s="124"/>
      <c r="E21" s="145"/>
      <c r="F21" s="264"/>
      <c r="G21" s="275"/>
      <c r="H21" s="264"/>
      <c r="I21" s="264"/>
      <c r="J21" s="264"/>
      <c r="K21" s="264"/>
      <c r="L21" s="264"/>
      <c r="M21" s="264"/>
      <c r="N21" s="264"/>
      <c r="O21" s="264"/>
      <c r="P21" s="267"/>
      <c r="Q21" s="267"/>
      <c r="R21" s="267"/>
      <c r="S21" s="267"/>
      <c r="T21" s="267"/>
      <c r="U21" s="264"/>
      <c r="V21" s="21"/>
    </row>
    <row r="22" spans="2:22" ht="19.95" customHeight="1" x14ac:dyDescent="0.3">
      <c r="B22" s="39"/>
      <c r="C22" s="125"/>
      <c r="D22" s="125"/>
      <c r="E22" s="146"/>
      <c r="F22" s="211"/>
      <c r="G22" s="276"/>
      <c r="H22" s="211"/>
      <c r="I22" s="211"/>
      <c r="J22" s="211"/>
      <c r="K22" s="211"/>
      <c r="L22" s="211"/>
      <c r="M22" s="211"/>
      <c r="N22" s="211"/>
      <c r="O22" s="211"/>
      <c r="P22" s="268"/>
      <c r="Q22" s="268"/>
      <c r="R22" s="268"/>
      <c r="S22" s="268"/>
      <c r="T22" s="268"/>
      <c r="U22" s="211"/>
      <c r="V22" s="21"/>
    </row>
    <row r="23" spans="2:22" ht="19.95" customHeight="1" x14ac:dyDescent="0.3">
      <c r="B23" s="39"/>
      <c r="C23" s="125"/>
      <c r="D23" s="125"/>
      <c r="E23" s="146"/>
      <c r="F23" s="211"/>
      <c r="G23" s="276"/>
      <c r="H23" s="211"/>
      <c r="I23" s="211"/>
      <c r="J23" s="211"/>
      <c r="K23" s="211"/>
      <c r="L23" s="211"/>
      <c r="M23" s="211"/>
      <c r="N23" s="211"/>
      <c r="O23" s="211"/>
      <c r="P23" s="268"/>
      <c r="Q23" s="268"/>
      <c r="R23" s="268"/>
      <c r="S23" s="268"/>
      <c r="T23" s="268"/>
      <c r="U23" s="211"/>
      <c r="V23" s="21"/>
    </row>
    <row r="24" spans="2:22" ht="19.95" customHeight="1" x14ac:dyDescent="0.3">
      <c r="B24" s="39"/>
      <c r="C24" s="125"/>
      <c r="D24" s="130"/>
      <c r="E24" s="146"/>
      <c r="F24" s="211"/>
      <c r="G24" s="276"/>
      <c r="H24" s="211"/>
      <c r="I24" s="211"/>
      <c r="J24" s="211"/>
      <c r="K24" s="211"/>
      <c r="L24" s="211"/>
      <c r="M24" s="211"/>
      <c r="N24" s="211"/>
      <c r="O24" s="211"/>
      <c r="P24" s="268"/>
      <c r="Q24" s="268"/>
      <c r="R24" s="268"/>
      <c r="S24" s="268"/>
      <c r="T24" s="268"/>
      <c r="U24" s="211"/>
      <c r="V24" s="21"/>
    </row>
    <row r="25" spans="2:22" ht="19.95" customHeight="1" x14ac:dyDescent="0.3">
      <c r="B25" s="39"/>
      <c r="C25" s="125"/>
      <c r="D25" s="125"/>
      <c r="E25" s="146"/>
      <c r="F25" s="211"/>
      <c r="G25" s="276"/>
      <c r="H25" s="211"/>
      <c r="I25" s="211"/>
      <c r="J25" s="211"/>
      <c r="K25" s="211"/>
      <c r="L25" s="211"/>
      <c r="M25" s="211"/>
      <c r="N25" s="211"/>
      <c r="O25" s="211"/>
      <c r="P25" s="268"/>
      <c r="Q25" s="268"/>
      <c r="R25" s="268"/>
      <c r="S25" s="268"/>
      <c r="T25" s="268"/>
      <c r="U25" s="211"/>
      <c r="V25" s="21"/>
    </row>
    <row r="26" spans="2:22" ht="19.95" customHeight="1" x14ac:dyDescent="0.3">
      <c r="B26" s="39"/>
      <c r="C26" s="125"/>
      <c r="D26" s="130"/>
      <c r="E26" s="146"/>
      <c r="F26" s="211"/>
      <c r="G26" s="276"/>
      <c r="H26" s="211"/>
      <c r="I26" s="211"/>
      <c r="J26" s="211"/>
      <c r="K26" s="211"/>
      <c r="L26" s="211"/>
      <c r="M26" s="211"/>
      <c r="N26" s="211"/>
      <c r="O26" s="211"/>
      <c r="P26" s="268"/>
      <c r="Q26" s="268"/>
      <c r="R26" s="268"/>
      <c r="S26" s="268"/>
      <c r="T26" s="268"/>
      <c r="U26" s="211"/>
      <c r="V26" s="21"/>
    </row>
    <row r="27" spans="2:22" ht="19.95" customHeight="1" x14ac:dyDescent="0.3">
      <c r="B27" s="39"/>
      <c r="C27" s="125"/>
      <c r="D27" s="125"/>
      <c r="E27" s="146"/>
      <c r="F27" s="211"/>
      <c r="G27" s="276"/>
      <c r="H27" s="211"/>
      <c r="I27" s="211"/>
      <c r="J27" s="211"/>
      <c r="K27" s="211"/>
      <c r="L27" s="211"/>
      <c r="M27" s="211"/>
      <c r="N27" s="211"/>
      <c r="O27" s="211"/>
      <c r="P27" s="268"/>
      <c r="Q27" s="268"/>
      <c r="R27" s="268"/>
      <c r="S27" s="268"/>
      <c r="T27" s="268"/>
      <c r="U27" s="211"/>
      <c r="V27" s="21"/>
    </row>
    <row r="28" spans="2:22" ht="19.95" customHeight="1" x14ac:dyDescent="0.3">
      <c r="B28" s="39"/>
      <c r="C28" s="125"/>
      <c r="D28" s="130"/>
      <c r="E28" s="146"/>
      <c r="F28" s="211"/>
      <c r="G28" s="276"/>
      <c r="H28" s="211"/>
      <c r="I28" s="211"/>
      <c r="J28" s="211"/>
      <c r="K28" s="211"/>
      <c r="L28" s="211"/>
      <c r="M28" s="211"/>
      <c r="N28" s="211"/>
      <c r="O28" s="211"/>
      <c r="P28" s="268"/>
      <c r="Q28" s="268"/>
      <c r="R28" s="268"/>
      <c r="S28" s="268"/>
      <c r="T28" s="268"/>
      <c r="U28" s="211"/>
      <c r="V28" s="21"/>
    </row>
    <row r="29" spans="2:22" ht="19.95" customHeight="1" x14ac:dyDescent="0.3">
      <c r="B29" s="39"/>
      <c r="C29" s="125"/>
      <c r="D29" s="125"/>
      <c r="E29" s="146"/>
      <c r="F29" s="211"/>
      <c r="G29" s="276"/>
      <c r="H29" s="211"/>
      <c r="I29" s="211"/>
      <c r="J29" s="211"/>
      <c r="K29" s="211"/>
      <c r="L29" s="211"/>
      <c r="M29" s="211"/>
      <c r="N29" s="211"/>
      <c r="O29" s="211"/>
      <c r="P29" s="268"/>
      <c r="Q29" s="268"/>
      <c r="R29" s="268"/>
      <c r="S29" s="268"/>
      <c r="T29" s="268"/>
      <c r="U29" s="211"/>
      <c r="V29" s="21"/>
    </row>
    <row r="30" spans="2:22" ht="19.95" customHeight="1" x14ac:dyDescent="0.3">
      <c r="B30" s="39"/>
      <c r="C30" s="125"/>
      <c r="D30" s="130"/>
      <c r="E30" s="146"/>
      <c r="F30" s="211"/>
      <c r="G30" s="276"/>
      <c r="H30" s="211"/>
      <c r="I30" s="211"/>
      <c r="J30" s="211"/>
      <c r="K30" s="211"/>
      <c r="L30" s="211"/>
      <c r="M30" s="211"/>
      <c r="N30" s="211"/>
      <c r="O30" s="211"/>
      <c r="P30" s="268"/>
      <c r="Q30" s="268"/>
      <c r="R30" s="268"/>
      <c r="S30" s="268"/>
      <c r="T30" s="268"/>
      <c r="U30" s="211"/>
      <c r="V30" s="21"/>
    </row>
    <row r="31" spans="2:22" ht="19.95" customHeight="1" x14ac:dyDescent="0.3">
      <c r="B31" s="39"/>
      <c r="C31" s="125"/>
      <c r="D31" s="125"/>
      <c r="E31" s="146"/>
      <c r="F31" s="211"/>
      <c r="G31" s="276"/>
      <c r="H31" s="211"/>
      <c r="I31" s="211"/>
      <c r="J31" s="211"/>
      <c r="K31" s="211"/>
      <c r="L31" s="211"/>
      <c r="M31" s="211"/>
      <c r="N31" s="211"/>
      <c r="O31" s="211"/>
      <c r="P31" s="268"/>
      <c r="Q31" s="268"/>
      <c r="R31" s="268"/>
      <c r="S31" s="268"/>
      <c r="T31" s="268"/>
      <c r="U31" s="211"/>
      <c r="V31" s="21"/>
    </row>
    <row r="32" spans="2:22" ht="19.95" customHeight="1" x14ac:dyDescent="0.3">
      <c r="B32" s="39"/>
      <c r="C32" s="125"/>
      <c r="D32" s="130"/>
      <c r="E32" s="137"/>
      <c r="F32" s="211"/>
      <c r="G32" s="211"/>
      <c r="H32" s="211"/>
      <c r="I32" s="211"/>
      <c r="J32" s="211"/>
      <c r="K32" s="211"/>
      <c r="L32" s="211"/>
      <c r="M32" s="211"/>
      <c r="N32" s="211"/>
      <c r="O32" s="211"/>
      <c r="P32" s="268"/>
      <c r="Q32" s="268"/>
      <c r="R32" s="268"/>
      <c r="S32" s="268"/>
      <c r="T32" s="268"/>
      <c r="U32" s="211"/>
      <c r="V32" s="21"/>
    </row>
    <row r="33" spans="2:22" ht="19.95" customHeight="1" x14ac:dyDescent="0.3">
      <c r="B33" s="39"/>
      <c r="C33" s="125"/>
      <c r="D33" s="125"/>
      <c r="E33" s="137"/>
      <c r="F33" s="211"/>
      <c r="G33" s="211"/>
      <c r="H33" s="211"/>
      <c r="I33" s="211"/>
      <c r="J33" s="211"/>
      <c r="K33" s="211"/>
      <c r="L33" s="211"/>
      <c r="M33" s="211"/>
      <c r="N33" s="211"/>
      <c r="O33" s="211"/>
      <c r="P33" s="268"/>
      <c r="Q33" s="268"/>
      <c r="R33" s="268"/>
      <c r="S33" s="268"/>
      <c r="T33" s="268"/>
      <c r="U33" s="211"/>
      <c r="V33" s="21"/>
    </row>
    <row r="34" spans="2:22" ht="19.95" customHeight="1" x14ac:dyDescent="0.3">
      <c r="B34" s="39"/>
      <c r="C34" s="125"/>
      <c r="D34" s="130"/>
      <c r="E34" s="137"/>
      <c r="F34" s="211"/>
      <c r="G34" s="211"/>
      <c r="H34" s="211"/>
      <c r="I34" s="211"/>
      <c r="J34" s="211"/>
      <c r="K34" s="211"/>
      <c r="L34" s="211"/>
      <c r="M34" s="211"/>
      <c r="N34" s="211"/>
      <c r="O34" s="211"/>
      <c r="P34" s="268"/>
      <c r="Q34" s="268"/>
      <c r="R34" s="268"/>
      <c r="S34" s="268"/>
      <c r="T34" s="268"/>
      <c r="U34" s="211"/>
      <c r="V34" s="21"/>
    </row>
    <row r="35" spans="2:22" ht="19.95" customHeight="1" x14ac:dyDescent="0.3">
      <c r="B35" s="39"/>
      <c r="C35" s="125"/>
      <c r="D35" s="125"/>
      <c r="E35" s="137"/>
      <c r="F35" s="211"/>
      <c r="G35" s="211"/>
      <c r="H35" s="211"/>
      <c r="I35" s="211"/>
      <c r="J35" s="211"/>
      <c r="K35" s="211"/>
      <c r="L35" s="211"/>
      <c r="M35" s="211"/>
      <c r="N35" s="211"/>
      <c r="O35" s="211"/>
      <c r="P35" s="268"/>
      <c r="Q35" s="268"/>
      <c r="R35" s="268"/>
      <c r="S35" s="268"/>
      <c r="T35" s="268"/>
      <c r="U35" s="211"/>
      <c r="V35" s="21"/>
    </row>
    <row r="36" spans="2:22" ht="19.95" customHeight="1" x14ac:dyDescent="0.3">
      <c r="B36" s="39"/>
      <c r="C36" s="125"/>
      <c r="D36" s="130"/>
      <c r="E36" s="137"/>
      <c r="F36" s="211"/>
      <c r="G36" s="211"/>
      <c r="H36" s="211"/>
      <c r="I36" s="211"/>
      <c r="J36" s="211"/>
      <c r="K36" s="211"/>
      <c r="L36" s="211"/>
      <c r="M36" s="211"/>
      <c r="N36" s="211"/>
      <c r="O36" s="211"/>
      <c r="P36" s="268"/>
      <c r="Q36" s="268"/>
      <c r="R36" s="268"/>
      <c r="S36" s="268"/>
      <c r="T36" s="268"/>
      <c r="U36" s="211"/>
      <c r="V36" s="21"/>
    </row>
    <row r="37" spans="2:22" ht="19.95" customHeight="1" x14ac:dyDescent="0.3">
      <c r="B37" s="39"/>
      <c r="C37" s="125"/>
      <c r="D37" s="125"/>
      <c r="E37" s="137"/>
      <c r="F37" s="211"/>
      <c r="G37" s="211"/>
      <c r="H37" s="211"/>
      <c r="I37" s="211"/>
      <c r="J37" s="211"/>
      <c r="K37" s="211"/>
      <c r="L37" s="211"/>
      <c r="M37" s="211"/>
      <c r="N37" s="211"/>
      <c r="O37" s="211"/>
      <c r="P37" s="268"/>
      <c r="Q37" s="268"/>
      <c r="R37" s="268"/>
      <c r="S37" s="268"/>
      <c r="T37" s="268"/>
      <c r="U37" s="211"/>
      <c r="V37" s="21"/>
    </row>
    <row r="38" spans="2:22" ht="19.95" customHeight="1" x14ac:dyDescent="0.3">
      <c r="B38" s="39"/>
      <c r="C38" s="125"/>
      <c r="D38" s="130"/>
      <c r="E38" s="137"/>
      <c r="F38" s="211"/>
      <c r="G38" s="211"/>
      <c r="H38" s="211"/>
      <c r="I38" s="211"/>
      <c r="J38" s="211"/>
      <c r="K38" s="211"/>
      <c r="L38" s="211"/>
      <c r="M38" s="211"/>
      <c r="N38" s="211"/>
      <c r="O38" s="211"/>
      <c r="P38" s="268"/>
      <c r="Q38" s="268"/>
      <c r="R38" s="268"/>
      <c r="S38" s="268"/>
      <c r="T38" s="268"/>
      <c r="U38" s="211"/>
      <c r="V38" s="21"/>
    </row>
    <row r="39" spans="2:22" ht="19.95" customHeight="1" x14ac:dyDescent="0.3">
      <c r="B39" s="39"/>
      <c r="C39" s="125"/>
      <c r="D39" s="125"/>
      <c r="E39" s="137"/>
      <c r="F39" s="211"/>
      <c r="G39" s="211"/>
      <c r="H39" s="211"/>
      <c r="I39" s="211"/>
      <c r="J39" s="211"/>
      <c r="K39" s="211"/>
      <c r="L39" s="211"/>
      <c r="M39" s="211"/>
      <c r="N39" s="211"/>
      <c r="O39" s="211"/>
      <c r="P39" s="268"/>
      <c r="Q39" s="268"/>
      <c r="R39" s="268"/>
      <c r="S39" s="268"/>
      <c r="T39" s="268"/>
      <c r="U39" s="211"/>
      <c r="V39" s="21"/>
    </row>
    <row r="40" spans="2:22" ht="19.95" customHeight="1" x14ac:dyDescent="0.3">
      <c r="B40" s="39"/>
      <c r="C40" s="125"/>
      <c r="D40" s="130"/>
      <c r="E40" s="137"/>
      <c r="F40" s="211"/>
      <c r="G40" s="211"/>
      <c r="H40" s="211"/>
      <c r="I40" s="211"/>
      <c r="J40" s="211"/>
      <c r="K40" s="211"/>
      <c r="L40" s="211"/>
      <c r="M40" s="211"/>
      <c r="N40" s="211"/>
      <c r="O40" s="211"/>
      <c r="P40" s="268"/>
      <c r="Q40" s="268"/>
      <c r="R40" s="268"/>
      <c r="S40" s="268"/>
      <c r="T40" s="268"/>
      <c r="U40" s="211"/>
      <c r="V40" s="21"/>
    </row>
    <row r="41" spans="2:22" ht="19.95" customHeight="1" x14ac:dyDescent="0.3">
      <c r="B41" s="39"/>
      <c r="C41" s="125"/>
      <c r="D41" s="125"/>
      <c r="E41" s="137"/>
      <c r="F41" s="211"/>
      <c r="G41" s="211"/>
      <c r="H41" s="211"/>
      <c r="I41" s="211"/>
      <c r="J41" s="211"/>
      <c r="K41" s="211"/>
      <c r="L41" s="211"/>
      <c r="M41" s="211"/>
      <c r="N41" s="211"/>
      <c r="O41" s="211"/>
      <c r="P41" s="268"/>
      <c r="Q41" s="268"/>
      <c r="R41" s="268"/>
      <c r="S41" s="268"/>
      <c r="T41" s="268"/>
      <c r="U41" s="211"/>
      <c r="V41" s="21"/>
    </row>
    <row r="42" spans="2:22" ht="19.95" customHeight="1" x14ac:dyDescent="0.3">
      <c r="B42" s="39"/>
      <c r="C42" s="125"/>
      <c r="D42" s="130"/>
      <c r="E42" s="137"/>
      <c r="F42" s="211"/>
      <c r="G42" s="211"/>
      <c r="H42" s="211"/>
      <c r="I42" s="211"/>
      <c r="J42" s="211"/>
      <c r="K42" s="211"/>
      <c r="L42" s="211"/>
      <c r="M42" s="211"/>
      <c r="N42" s="211"/>
      <c r="O42" s="211"/>
      <c r="P42" s="268"/>
      <c r="Q42" s="268"/>
      <c r="R42" s="268"/>
      <c r="S42" s="268"/>
      <c r="T42" s="268"/>
      <c r="U42" s="211"/>
      <c r="V42" s="21"/>
    </row>
    <row r="43" spans="2:22" ht="19.95" customHeight="1" x14ac:dyDescent="0.3">
      <c r="B43" s="39"/>
      <c r="C43" s="125"/>
      <c r="D43" s="125"/>
      <c r="E43" s="137"/>
      <c r="F43" s="211"/>
      <c r="G43" s="211"/>
      <c r="H43" s="211"/>
      <c r="I43" s="211"/>
      <c r="J43" s="211"/>
      <c r="K43" s="211"/>
      <c r="L43" s="211"/>
      <c r="M43" s="211"/>
      <c r="N43" s="211"/>
      <c r="O43" s="211"/>
      <c r="P43" s="268"/>
      <c r="Q43" s="268"/>
      <c r="R43" s="268"/>
      <c r="S43" s="268"/>
      <c r="T43" s="268"/>
      <c r="U43" s="211"/>
      <c r="V43" s="21"/>
    </row>
    <row r="44" spans="2:22" ht="19.95" customHeight="1" x14ac:dyDescent="0.3">
      <c r="B44" s="39"/>
      <c r="C44" s="125"/>
      <c r="D44" s="130"/>
      <c r="E44" s="137"/>
      <c r="F44" s="211"/>
      <c r="G44" s="211"/>
      <c r="H44" s="211"/>
      <c r="I44" s="211"/>
      <c r="J44" s="211"/>
      <c r="K44" s="211"/>
      <c r="L44" s="211"/>
      <c r="M44" s="211"/>
      <c r="N44" s="211"/>
      <c r="O44" s="211"/>
      <c r="P44" s="268"/>
      <c r="Q44" s="268"/>
      <c r="R44" s="268"/>
      <c r="S44" s="268"/>
      <c r="T44" s="268"/>
      <c r="U44" s="211"/>
      <c r="V44" s="21"/>
    </row>
    <row r="45" spans="2:22" ht="19.95" customHeight="1" x14ac:dyDescent="0.3">
      <c r="B45" s="39"/>
      <c r="C45" s="125"/>
      <c r="D45" s="125"/>
      <c r="E45" s="137"/>
      <c r="F45" s="211"/>
      <c r="G45" s="211"/>
      <c r="H45" s="211"/>
      <c r="I45" s="211"/>
      <c r="J45" s="211"/>
      <c r="K45" s="211"/>
      <c r="L45" s="211"/>
      <c r="M45" s="211"/>
      <c r="N45" s="211"/>
      <c r="O45" s="211"/>
      <c r="P45" s="268"/>
      <c r="Q45" s="268"/>
      <c r="R45" s="268"/>
      <c r="S45" s="268"/>
      <c r="T45" s="268"/>
      <c r="U45" s="211"/>
      <c r="V45" s="21"/>
    </row>
    <row r="46" spans="2:22" ht="19.95" customHeight="1" x14ac:dyDescent="0.3">
      <c r="B46" s="39"/>
      <c r="C46" s="125"/>
      <c r="D46" s="130"/>
      <c r="E46" s="137"/>
      <c r="F46" s="211"/>
      <c r="G46" s="211"/>
      <c r="H46" s="211"/>
      <c r="I46" s="211"/>
      <c r="J46" s="211"/>
      <c r="K46" s="211"/>
      <c r="L46" s="211"/>
      <c r="M46" s="211"/>
      <c r="N46" s="211"/>
      <c r="O46" s="211"/>
      <c r="P46" s="268"/>
      <c r="Q46" s="268"/>
      <c r="R46" s="268"/>
      <c r="S46" s="268"/>
      <c r="T46" s="268"/>
      <c r="U46" s="211"/>
      <c r="V46" s="21"/>
    </row>
    <row r="47" spans="2:22" ht="19.95" customHeight="1" x14ac:dyDescent="0.3">
      <c r="B47" s="39"/>
      <c r="C47" s="125"/>
      <c r="D47" s="125"/>
      <c r="E47" s="137"/>
      <c r="F47" s="211"/>
      <c r="G47" s="211"/>
      <c r="H47" s="211"/>
      <c r="I47" s="211"/>
      <c r="J47" s="211"/>
      <c r="K47" s="211"/>
      <c r="L47" s="211"/>
      <c r="M47" s="211"/>
      <c r="N47" s="211"/>
      <c r="O47" s="211"/>
      <c r="P47" s="268"/>
      <c r="Q47" s="268"/>
      <c r="R47" s="268"/>
      <c r="S47" s="268"/>
      <c r="T47" s="268"/>
      <c r="U47" s="211"/>
      <c r="V47" s="21"/>
    </row>
    <row r="48" spans="2:22" ht="18" customHeight="1" x14ac:dyDescent="0.3">
      <c r="B48" s="39"/>
      <c r="C48" s="125"/>
      <c r="D48" s="130"/>
      <c r="E48" s="137"/>
      <c r="F48" s="211"/>
      <c r="G48" s="211"/>
      <c r="H48" s="211"/>
      <c r="I48" s="211"/>
      <c r="J48" s="211"/>
      <c r="K48" s="211"/>
      <c r="L48" s="211"/>
      <c r="M48" s="211"/>
      <c r="N48" s="211"/>
      <c r="O48" s="211"/>
      <c r="P48" s="268"/>
      <c r="Q48" s="268"/>
      <c r="R48" s="268"/>
      <c r="S48" s="268"/>
      <c r="T48" s="268"/>
      <c r="U48" s="211"/>
      <c r="V48" s="21"/>
    </row>
    <row r="49" spans="2:22" ht="18" customHeight="1" x14ac:dyDescent="0.3">
      <c r="B49" s="39"/>
      <c r="C49" s="125"/>
      <c r="D49" s="125"/>
      <c r="E49" s="137"/>
      <c r="F49" s="211"/>
      <c r="G49" s="211"/>
      <c r="H49" s="211"/>
      <c r="I49" s="211"/>
      <c r="J49" s="211"/>
      <c r="K49" s="211"/>
      <c r="L49" s="211"/>
      <c r="M49" s="211"/>
      <c r="N49" s="211"/>
      <c r="O49" s="211"/>
      <c r="P49" s="268"/>
      <c r="Q49" s="268"/>
      <c r="R49" s="268"/>
      <c r="S49" s="268"/>
      <c r="T49" s="268"/>
      <c r="U49" s="211"/>
      <c r="V49" s="21"/>
    </row>
    <row r="50" spans="2:22" ht="18" customHeight="1" x14ac:dyDescent="0.3">
      <c r="B50" s="39"/>
      <c r="C50" s="125"/>
      <c r="D50" s="130"/>
      <c r="E50" s="137"/>
      <c r="F50" s="211"/>
      <c r="G50" s="211"/>
      <c r="H50" s="211"/>
      <c r="I50" s="211"/>
      <c r="J50" s="211"/>
      <c r="K50" s="211"/>
      <c r="L50" s="211"/>
      <c r="M50" s="211"/>
      <c r="N50" s="211"/>
      <c r="O50" s="211"/>
      <c r="P50" s="268"/>
      <c r="Q50" s="268"/>
      <c r="R50" s="268"/>
      <c r="S50" s="268"/>
      <c r="T50" s="268"/>
      <c r="U50" s="211"/>
      <c r="V50" s="21"/>
    </row>
    <row r="51" spans="2:22" ht="18" customHeight="1" x14ac:dyDescent="0.3">
      <c r="B51" s="39"/>
      <c r="C51" s="125"/>
      <c r="D51" s="125"/>
      <c r="E51" s="137"/>
      <c r="F51" s="211"/>
      <c r="G51" s="211"/>
      <c r="H51" s="211"/>
      <c r="I51" s="211"/>
      <c r="J51" s="211"/>
      <c r="K51" s="211"/>
      <c r="L51" s="211"/>
      <c r="M51" s="211"/>
      <c r="N51" s="211"/>
      <c r="O51" s="211"/>
      <c r="P51" s="268"/>
      <c r="Q51" s="268"/>
      <c r="R51" s="268"/>
      <c r="S51" s="268"/>
      <c r="T51" s="268"/>
      <c r="U51" s="211"/>
      <c r="V51" s="21"/>
    </row>
    <row r="52" spans="2:22" ht="18" customHeight="1" x14ac:dyDescent="0.3">
      <c r="B52" s="39"/>
      <c r="C52" s="125"/>
      <c r="D52" s="130"/>
      <c r="E52" s="137"/>
      <c r="F52" s="211"/>
      <c r="G52" s="211"/>
      <c r="H52" s="211"/>
      <c r="I52" s="211"/>
      <c r="J52" s="211"/>
      <c r="K52" s="211"/>
      <c r="L52" s="211"/>
      <c r="M52" s="211"/>
      <c r="N52" s="211"/>
      <c r="O52" s="211"/>
      <c r="P52" s="268"/>
      <c r="Q52" s="268"/>
      <c r="R52" s="268"/>
      <c r="S52" s="268"/>
      <c r="T52" s="268"/>
      <c r="U52" s="211"/>
      <c r="V52" s="21"/>
    </row>
    <row r="53" spans="2:22" ht="18" customHeight="1" x14ac:dyDescent="0.3">
      <c r="B53" s="39"/>
      <c r="C53" s="125"/>
      <c r="D53" s="125"/>
      <c r="E53" s="137"/>
      <c r="F53" s="211"/>
      <c r="G53" s="211"/>
      <c r="H53" s="211"/>
      <c r="I53" s="211"/>
      <c r="J53" s="211"/>
      <c r="K53" s="211"/>
      <c r="L53" s="211"/>
      <c r="M53" s="211"/>
      <c r="N53" s="211"/>
      <c r="O53" s="211"/>
      <c r="P53" s="268"/>
      <c r="Q53" s="268"/>
      <c r="R53" s="268"/>
      <c r="S53" s="268"/>
      <c r="T53" s="268"/>
      <c r="U53" s="211"/>
      <c r="V53" s="21"/>
    </row>
    <row r="54" spans="2:22" ht="18" customHeight="1" x14ac:dyDescent="0.3">
      <c r="B54" s="39"/>
      <c r="C54" s="125"/>
      <c r="D54" s="130"/>
      <c r="E54" s="137"/>
      <c r="F54" s="211"/>
      <c r="G54" s="211"/>
      <c r="H54" s="211"/>
      <c r="I54" s="211"/>
      <c r="J54" s="211"/>
      <c r="K54" s="211"/>
      <c r="L54" s="211"/>
      <c r="M54" s="211"/>
      <c r="N54" s="211"/>
      <c r="O54" s="211"/>
      <c r="P54" s="268"/>
      <c r="Q54" s="268"/>
      <c r="R54" s="268"/>
      <c r="S54" s="268"/>
      <c r="T54" s="268"/>
      <c r="U54" s="211"/>
      <c r="V54" s="21"/>
    </row>
    <row r="55" spans="2:22" ht="18" customHeight="1" x14ac:dyDescent="0.3">
      <c r="B55" s="39"/>
      <c r="C55" s="125"/>
      <c r="D55" s="125"/>
      <c r="E55" s="137"/>
      <c r="F55" s="211"/>
      <c r="G55" s="211"/>
      <c r="H55" s="211"/>
      <c r="I55" s="211"/>
      <c r="J55" s="211"/>
      <c r="K55" s="211"/>
      <c r="L55" s="211"/>
      <c r="M55" s="211"/>
      <c r="N55" s="211"/>
      <c r="O55" s="211"/>
      <c r="P55" s="268"/>
      <c r="Q55" s="268"/>
      <c r="R55" s="268"/>
      <c r="S55" s="268"/>
      <c r="T55" s="268"/>
      <c r="U55" s="211"/>
      <c r="V55" s="21"/>
    </row>
    <row r="56" spans="2:22" ht="18" customHeight="1" x14ac:dyDescent="0.3">
      <c r="B56" s="39"/>
      <c r="C56" s="125"/>
      <c r="D56" s="130"/>
      <c r="E56" s="137"/>
      <c r="F56" s="211"/>
      <c r="G56" s="211"/>
      <c r="H56" s="211"/>
      <c r="I56" s="211"/>
      <c r="J56" s="211"/>
      <c r="K56" s="211"/>
      <c r="L56" s="211"/>
      <c r="M56" s="211"/>
      <c r="N56" s="211"/>
      <c r="O56" s="211"/>
      <c r="P56" s="268"/>
      <c r="Q56" s="268"/>
      <c r="R56" s="268"/>
      <c r="S56" s="268"/>
      <c r="T56" s="268"/>
      <c r="U56" s="211"/>
      <c r="V56" s="21"/>
    </row>
    <row r="57" spans="2:22" ht="18" customHeight="1" x14ac:dyDescent="0.3">
      <c r="B57" s="39"/>
      <c r="C57" s="125"/>
      <c r="D57" s="125"/>
      <c r="E57" s="137"/>
      <c r="F57" s="211"/>
      <c r="G57" s="211"/>
      <c r="H57" s="211"/>
      <c r="I57" s="211"/>
      <c r="J57" s="211"/>
      <c r="K57" s="211"/>
      <c r="L57" s="211"/>
      <c r="M57" s="211"/>
      <c r="N57" s="211"/>
      <c r="O57" s="211"/>
      <c r="P57" s="268"/>
      <c r="Q57" s="268"/>
      <c r="R57" s="268"/>
      <c r="S57" s="268"/>
      <c r="T57" s="268"/>
      <c r="U57" s="211"/>
      <c r="V57" s="21"/>
    </row>
    <row r="58" spans="2:22" ht="18" customHeight="1" x14ac:dyDescent="0.3">
      <c r="B58" s="39"/>
      <c r="C58" s="125"/>
      <c r="D58" s="130"/>
      <c r="E58" s="137"/>
      <c r="F58" s="211"/>
      <c r="G58" s="211"/>
      <c r="H58" s="211"/>
      <c r="I58" s="211"/>
      <c r="J58" s="211"/>
      <c r="K58" s="211"/>
      <c r="L58" s="211"/>
      <c r="M58" s="211"/>
      <c r="N58" s="211"/>
      <c r="O58" s="211"/>
      <c r="P58" s="268"/>
      <c r="Q58" s="268"/>
      <c r="R58" s="268"/>
      <c r="S58" s="268"/>
      <c r="T58" s="268"/>
      <c r="U58" s="211"/>
      <c r="V58" s="21"/>
    </row>
    <row r="59" spans="2:22" ht="18" customHeight="1" x14ac:dyDescent="0.3">
      <c r="B59" s="39"/>
      <c r="C59" s="125"/>
      <c r="D59" s="125"/>
      <c r="E59" s="137"/>
      <c r="F59" s="211"/>
      <c r="G59" s="211"/>
      <c r="H59" s="211"/>
      <c r="I59" s="211"/>
      <c r="J59" s="211"/>
      <c r="K59" s="211"/>
      <c r="L59" s="211"/>
      <c r="M59" s="211"/>
      <c r="N59" s="211"/>
      <c r="O59" s="211"/>
      <c r="P59" s="268"/>
      <c r="Q59" s="268"/>
      <c r="R59" s="268"/>
      <c r="S59" s="268"/>
      <c r="T59" s="268"/>
      <c r="U59" s="211"/>
      <c r="V59" s="21"/>
    </row>
    <row r="60" spans="2:22" ht="18" customHeight="1" x14ac:dyDescent="0.3">
      <c r="B60" s="39"/>
      <c r="C60" s="125"/>
      <c r="D60" s="130"/>
      <c r="E60" s="137"/>
      <c r="F60" s="125"/>
      <c r="G60" s="125"/>
      <c r="H60" s="125"/>
      <c r="I60" s="125"/>
      <c r="J60" s="125"/>
      <c r="K60" s="125"/>
      <c r="L60" s="125"/>
      <c r="M60" s="125"/>
      <c r="N60" s="125"/>
      <c r="O60" s="125"/>
      <c r="P60" s="218"/>
      <c r="Q60" s="218"/>
      <c r="R60" s="218"/>
      <c r="S60" s="218"/>
      <c r="T60" s="218"/>
      <c r="U60" s="125"/>
      <c r="V60" s="21"/>
    </row>
    <row r="61" spans="2:22" ht="18" customHeight="1" x14ac:dyDescent="0.3">
      <c r="B61" s="39"/>
      <c r="C61" s="125"/>
      <c r="D61" s="125"/>
      <c r="E61" s="137"/>
      <c r="F61" s="125"/>
      <c r="G61" s="125"/>
      <c r="H61" s="125"/>
      <c r="I61" s="125"/>
      <c r="J61" s="125"/>
      <c r="K61" s="125"/>
      <c r="L61" s="125"/>
      <c r="M61" s="125"/>
      <c r="N61" s="125"/>
      <c r="O61" s="125"/>
      <c r="P61" s="218"/>
      <c r="Q61" s="218"/>
      <c r="R61" s="218"/>
      <c r="S61" s="218"/>
      <c r="T61" s="218"/>
      <c r="U61" s="125"/>
      <c r="V61" s="21"/>
    </row>
    <row r="62" spans="2:22" ht="18" customHeight="1" x14ac:dyDescent="0.3">
      <c r="B62" s="39"/>
      <c r="C62" s="125"/>
      <c r="D62" s="130"/>
      <c r="E62" s="137"/>
      <c r="F62" s="125"/>
      <c r="G62" s="125"/>
      <c r="H62" s="125"/>
      <c r="I62" s="125"/>
      <c r="J62" s="125"/>
      <c r="K62" s="125"/>
      <c r="L62" s="125"/>
      <c r="M62" s="125"/>
      <c r="N62" s="125"/>
      <c r="O62" s="125"/>
      <c r="P62" s="218"/>
      <c r="Q62" s="218"/>
      <c r="R62" s="218"/>
      <c r="S62" s="218"/>
      <c r="T62" s="218"/>
      <c r="U62" s="125"/>
      <c r="V62" s="21"/>
    </row>
    <row r="63" spans="2:22" ht="18" customHeight="1" x14ac:dyDescent="0.3">
      <c r="B63" s="39"/>
      <c r="C63" s="125"/>
      <c r="D63" s="125"/>
      <c r="E63" s="137"/>
      <c r="F63" s="125"/>
      <c r="G63" s="125"/>
      <c r="H63" s="125"/>
      <c r="I63" s="125"/>
      <c r="J63" s="125"/>
      <c r="K63" s="125"/>
      <c r="L63" s="125"/>
      <c r="M63" s="125"/>
      <c r="N63" s="125"/>
      <c r="O63" s="125"/>
      <c r="P63" s="218"/>
      <c r="Q63" s="218"/>
      <c r="R63" s="218"/>
      <c r="S63" s="218"/>
      <c r="T63" s="218"/>
      <c r="U63" s="125"/>
      <c r="V63" s="21"/>
    </row>
    <row r="64" spans="2:22" ht="18" customHeight="1" x14ac:dyDescent="0.3">
      <c r="B64" s="39"/>
      <c r="C64" s="125"/>
      <c r="D64" s="130"/>
      <c r="E64" s="137"/>
      <c r="F64" s="125"/>
      <c r="G64" s="125"/>
      <c r="H64" s="125"/>
      <c r="I64" s="125"/>
      <c r="J64" s="125"/>
      <c r="K64" s="125"/>
      <c r="L64" s="125"/>
      <c r="M64" s="125"/>
      <c r="N64" s="125"/>
      <c r="O64" s="125"/>
      <c r="P64" s="218"/>
      <c r="Q64" s="218"/>
      <c r="R64" s="218"/>
      <c r="S64" s="218"/>
      <c r="T64" s="218"/>
      <c r="U64" s="125"/>
      <c r="V64" s="21"/>
    </row>
    <row r="65" spans="2:22" ht="18" customHeight="1" x14ac:dyDescent="0.3">
      <c r="B65" s="39"/>
      <c r="C65" s="125"/>
      <c r="D65" s="125"/>
      <c r="E65" s="137"/>
      <c r="F65" s="125"/>
      <c r="G65" s="125"/>
      <c r="H65" s="125"/>
      <c r="I65" s="125"/>
      <c r="J65" s="125"/>
      <c r="K65" s="125"/>
      <c r="L65" s="125"/>
      <c r="M65" s="125"/>
      <c r="N65" s="125"/>
      <c r="O65" s="125"/>
      <c r="P65" s="218"/>
      <c r="Q65" s="218"/>
      <c r="R65" s="218"/>
      <c r="S65" s="218"/>
      <c r="T65" s="218"/>
      <c r="U65" s="125"/>
      <c r="V65" s="21"/>
    </row>
    <row r="66" spans="2:22" ht="18" customHeight="1" x14ac:dyDescent="0.3">
      <c r="B66" s="39"/>
      <c r="C66" s="125"/>
      <c r="D66" s="130"/>
      <c r="E66" s="137"/>
      <c r="F66" s="125"/>
      <c r="G66" s="125"/>
      <c r="H66" s="125"/>
      <c r="I66" s="125"/>
      <c r="J66" s="125"/>
      <c r="K66" s="125"/>
      <c r="L66" s="125"/>
      <c r="M66" s="125"/>
      <c r="N66" s="125"/>
      <c r="O66" s="125"/>
      <c r="P66" s="218"/>
      <c r="Q66" s="218"/>
      <c r="R66" s="218"/>
      <c r="S66" s="218"/>
      <c r="T66" s="218"/>
      <c r="U66" s="125"/>
      <c r="V66" s="21"/>
    </row>
    <row r="67" spans="2:22" ht="18" customHeight="1" x14ac:dyDescent="0.3">
      <c r="B67" s="39"/>
      <c r="C67" s="125"/>
      <c r="D67" s="125"/>
      <c r="E67" s="137"/>
      <c r="F67" s="125"/>
      <c r="G67" s="125"/>
      <c r="H67" s="125"/>
      <c r="I67" s="125"/>
      <c r="J67" s="125"/>
      <c r="K67" s="125"/>
      <c r="L67" s="125"/>
      <c r="M67" s="125"/>
      <c r="N67" s="125"/>
      <c r="O67" s="125"/>
      <c r="P67" s="218"/>
      <c r="Q67" s="218"/>
      <c r="R67" s="218"/>
      <c r="S67" s="218"/>
      <c r="T67" s="218"/>
      <c r="U67" s="125"/>
      <c r="V67" s="21"/>
    </row>
    <row r="68" spans="2:22" ht="18" customHeight="1" x14ac:dyDescent="0.3">
      <c r="B68" s="39"/>
      <c r="C68" s="125"/>
      <c r="D68" s="130"/>
      <c r="E68" s="137"/>
      <c r="F68" s="125"/>
      <c r="G68" s="125"/>
      <c r="H68" s="125"/>
      <c r="I68" s="125"/>
      <c r="J68" s="125"/>
      <c r="K68" s="125"/>
      <c r="L68" s="125"/>
      <c r="M68" s="125"/>
      <c r="N68" s="125"/>
      <c r="O68" s="125"/>
      <c r="P68" s="218"/>
      <c r="Q68" s="218"/>
      <c r="R68" s="218"/>
      <c r="S68" s="218"/>
      <c r="T68" s="218"/>
      <c r="U68" s="125"/>
      <c r="V68" s="21"/>
    </row>
    <row r="69" spans="2:22" ht="18" customHeight="1" x14ac:dyDescent="0.3">
      <c r="B69" s="39"/>
      <c r="C69" s="125"/>
      <c r="D69" s="125"/>
      <c r="E69" s="137"/>
      <c r="F69" s="125"/>
      <c r="G69" s="125"/>
      <c r="H69" s="125"/>
      <c r="I69" s="125"/>
      <c r="J69" s="125"/>
      <c r="K69" s="125"/>
      <c r="L69" s="125"/>
      <c r="M69" s="125"/>
      <c r="N69" s="125"/>
      <c r="O69" s="125"/>
      <c r="P69" s="218"/>
      <c r="Q69" s="218"/>
      <c r="R69" s="218"/>
      <c r="S69" s="218"/>
      <c r="T69" s="218"/>
      <c r="U69" s="125"/>
      <c r="V69" s="21"/>
    </row>
    <row r="70" spans="2:22" ht="18" customHeight="1" x14ac:dyDescent="0.3">
      <c r="B70" s="39"/>
      <c r="C70" s="125"/>
      <c r="D70" s="130"/>
      <c r="E70" s="137"/>
      <c r="F70" s="125"/>
      <c r="G70" s="125"/>
      <c r="H70" s="125"/>
      <c r="I70" s="125"/>
      <c r="J70" s="125"/>
      <c r="K70" s="125"/>
      <c r="L70" s="125"/>
      <c r="M70" s="125"/>
      <c r="N70" s="125"/>
      <c r="O70" s="125"/>
      <c r="P70" s="218"/>
      <c r="Q70" s="218"/>
      <c r="R70" s="218"/>
      <c r="S70" s="218"/>
      <c r="T70" s="218"/>
      <c r="U70" s="125"/>
      <c r="V70" s="21"/>
    </row>
    <row r="71" spans="2:22" ht="18" customHeight="1" x14ac:dyDescent="0.3">
      <c r="B71" s="39"/>
      <c r="C71" s="125"/>
      <c r="D71" s="125"/>
      <c r="E71" s="137"/>
      <c r="F71" s="125"/>
      <c r="G71" s="125"/>
      <c r="H71" s="125"/>
      <c r="I71" s="125"/>
      <c r="J71" s="125"/>
      <c r="K71" s="125"/>
      <c r="L71" s="125"/>
      <c r="M71" s="125"/>
      <c r="N71" s="125"/>
      <c r="O71" s="125"/>
      <c r="P71" s="218"/>
      <c r="Q71" s="218"/>
      <c r="R71" s="218"/>
      <c r="S71" s="218"/>
      <c r="T71" s="218"/>
      <c r="U71" s="125"/>
      <c r="V71" s="21"/>
    </row>
    <row r="72" spans="2:22" ht="18" customHeight="1" x14ac:dyDescent="0.3">
      <c r="B72" s="39"/>
      <c r="C72" s="125"/>
      <c r="D72" s="130"/>
      <c r="E72" s="137"/>
      <c r="F72" s="125"/>
      <c r="G72" s="125"/>
      <c r="H72" s="125"/>
      <c r="I72" s="125"/>
      <c r="J72" s="125"/>
      <c r="K72" s="125"/>
      <c r="L72" s="125"/>
      <c r="M72" s="125"/>
      <c r="N72" s="125"/>
      <c r="O72" s="125"/>
      <c r="P72" s="218"/>
      <c r="Q72" s="218"/>
      <c r="R72" s="218"/>
      <c r="S72" s="218"/>
      <c r="T72" s="218"/>
      <c r="U72" s="125"/>
      <c r="V72" s="21"/>
    </row>
    <row r="73" spans="2:22" ht="18" customHeight="1" x14ac:dyDescent="0.3">
      <c r="B73" s="39"/>
      <c r="C73" s="125"/>
      <c r="D73" s="125"/>
      <c r="E73" s="137"/>
      <c r="F73" s="125"/>
      <c r="G73" s="125"/>
      <c r="H73" s="125"/>
      <c r="I73" s="125"/>
      <c r="J73" s="125"/>
      <c r="K73" s="125"/>
      <c r="L73" s="125"/>
      <c r="M73" s="125"/>
      <c r="N73" s="125"/>
      <c r="O73" s="125"/>
      <c r="P73" s="218"/>
      <c r="Q73" s="218"/>
      <c r="R73" s="218"/>
      <c r="S73" s="218"/>
      <c r="T73" s="218"/>
      <c r="U73" s="125"/>
      <c r="V73" s="21"/>
    </row>
    <row r="74" spans="2:22" ht="18" customHeight="1" x14ac:dyDescent="0.3">
      <c r="B74" s="39"/>
      <c r="C74" s="125"/>
      <c r="D74" s="130"/>
      <c r="E74" s="137"/>
      <c r="F74" s="125"/>
      <c r="G74" s="125"/>
      <c r="H74" s="125"/>
      <c r="I74" s="125"/>
      <c r="J74" s="125"/>
      <c r="K74" s="125"/>
      <c r="L74" s="125"/>
      <c r="M74" s="125"/>
      <c r="N74" s="125"/>
      <c r="O74" s="125"/>
      <c r="P74" s="218"/>
      <c r="Q74" s="218"/>
      <c r="R74" s="218"/>
      <c r="S74" s="218"/>
      <c r="T74" s="218"/>
      <c r="U74" s="125"/>
      <c r="V74" s="21"/>
    </row>
    <row r="75" spans="2:22" ht="32.4" customHeight="1" x14ac:dyDescent="0.3">
      <c r="B75" s="39"/>
      <c r="C75" s="125"/>
      <c r="D75" s="125"/>
      <c r="E75" s="137"/>
      <c r="F75" s="125"/>
      <c r="G75" s="125"/>
      <c r="H75" s="125"/>
      <c r="I75" s="125"/>
      <c r="J75" s="125"/>
      <c r="K75" s="125"/>
      <c r="L75" s="125"/>
      <c r="M75" s="125"/>
      <c r="N75" s="125"/>
      <c r="O75" s="125"/>
      <c r="P75" s="218"/>
      <c r="Q75" s="218"/>
      <c r="R75" s="218"/>
      <c r="S75" s="218"/>
      <c r="T75" s="218"/>
      <c r="U75" s="125"/>
      <c r="V75" s="21"/>
    </row>
    <row r="76" spans="2:22" ht="32.4" customHeight="1" x14ac:dyDescent="0.3">
      <c r="B76" s="39"/>
      <c r="C76" s="125"/>
      <c r="D76" s="130"/>
      <c r="E76" s="137"/>
      <c r="F76" s="125"/>
      <c r="G76" s="125"/>
      <c r="H76" s="125"/>
      <c r="I76" s="125"/>
      <c r="J76" s="125"/>
      <c r="K76" s="125"/>
      <c r="L76" s="125"/>
      <c r="M76" s="125"/>
      <c r="N76" s="125"/>
      <c r="O76" s="125"/>
      <c r="P76" s="218"/>
      <c r="Q76" s="218"/>
      <c r="R76" s="218"/>
      <c r="S76" s="218"/>
      <c r="T76" s="218"/>
      <c r="U76" s="125"/>
      <c r="V76" s="21"/>
    </row>
    <row r="77" spans="2:22" ht="19.95" customHeight="1" x14ac:dyDescent="0.3">
      <c r="B77" s="39"/>
      <c r="C77" s="125"/>
      <c r="D77" s="125"/>
      <c r="E77" s="137"/>
      <c r="F77" s="125"/>
      <c r="G77" s="125"/>
      <c r="H77" s="125"/>
      <c r="I77" s="125"/>
      <c r="J77" s="125"/>
      <c r="K77" s="125"/>
      <c r="L77" s="125"/>
      <c r="M77" s="125"/>
      <c r="N77" s="125"/>
      <c r="O77" s="125"/>
      <c r="P77" s="218"/>
      <c r="Q77" s="218"/>
      <c r="R77" s="218"/>
      <c r="S77" s="218"/>
      <c r="T77" s="218"/>
      <c r="U77" s="125"/>
      <c r="V77" s="21"/>
    </row>
    <row r="78" spans="2:22" ht="18" customHeight="1" x14ac:dyDescent="0.3">
      <c r="B78" s="39"/>
      <c r="C78" s="125"/>
      <c r="D78" s="130"/>
      <c r="E78" s="137"/>
      <c r="F78" s="125"/>
      <c r="G78" s="125"/>
      <c r="H78" s="125"/>
      <c r="I78" s="125"/>
      <c r="J78" s="125"/>
      <c r="K78" s="125"/>
      <c r="L78" s="125"/>
      <c r="M78" s="125"/>
      <c r="N78" s="125"/>
      <c r="O78" s="125"/>
      <c r="P78" s="218"/>
      <c r="Q78" s="218"/>
      <c r="R78" s="218"/>
      <c r="S78" s="218"/>
      <c r="T78" s="218"/>
      <c r="U78" s="125"/>
      <c r="V78" s="21"/>
    </row>
    <row r="79" spans="2:22" ht="18" customHeight="1" x14ac:dyDescent="0.3">
      <c r="B79" s="39"/>
      <c r="C79" s="125"/>
      <c r="D79" s="125"/>
      <c r="E79" s="137"/>
      <c r="F79" s="125"/>
      <c r="G79" s="125"/>
      <c r="H79" s="125"/>
      <c r="I79" s="125"/>
      <c r="J79" s="125"/>
      <c r="K79" s="125"/>
      <c r="L79" s="125"/>
      <c r="M79" s="125"/>
      <c r="N79" s="125"/>
      <c r="O79" s="125"/>
      <c r="P79" s="218"/>
      <c r="Q79" s="218"/>
      <c r="R79" s="218"/>
      <c r="S79" s="218"/>
      <c r="T79" s="218"/>
      <c r="U79" s="125"/>
      <c r="V79" s="21"/>
    </row>
    <row r="80" spans="2:22" ht="18" customHeight="1" x14ac:dyDescent="0.3">
      <c r="B80" s="39"/>
      <c r="C80" s="125"/>
      <c r="D80" s="130"/>
      <c r="E80" s="137"/>
      <c r="F80" s="125"/>
      <c r="G80" s="125"/>
      <c r="H80" s="125"/>
      <c r="I80" s="125"/>
      <c r="J80" s="125"/>
      <c r="K80" s="125"/>
      <c r="L80" s="125"/>
      <c r="M80" s="125"/>
      <c r="N80" s="125"/>
      <c r="O80" s="125"/>
      <c r="P80" s="218"/>
      <c r="Q80" s="218"/>
      <c r="R80" s="218"/>
      <c r="S80" s="218"/>
      <c r="T80" s="218"/>
      <c r="U80" s="125"/>
      <c r="V80" s="21"/>
    </row>
    <row r="81" spans="2:22" ht="18" customHeight="1" x14ac:dyDescent="0.3">
      <c r="B81" s="39"/>
      <c r="C81" s="125"/>
      <c r="D81" s="125"/>
      <c r="E81" s="137"/>
      <c r="F81" s="125"/>
      <c r="G81" s="125"/>
      <c r="H81" s="125"/>
      <c r="I81" s="125"/>
      <c r="J81" s="125"/>
      <c r="K81" s="125"/>
      <c r="L81" s="125"/>
      <c r="M81" s="125"/>
      <c r="N81" s="125"/>
      <c r="O81" s="125"/>
      <c r="P81" s="218"/>
      <c r="Q81" s="218"/>
      <c r="R81" s="218"/>
      <c r="S81" s="218"/>
      <c r="T81" s="218"/>
      <c r="U81" s="125"/>
      <c r="V81" s="21"/>
    </row>
    <row r="82" spans="2:22" ht="18" customHeight="1" x14ac:dyDescent="0.3">
      <c r="B82" s="39"/>
      <c r="C82" s="125"/>
      <c r="D82" s="130"/>
      <c r="E82" s="137"/>
      <c r="F82" s="125"/>
      <c r="G82" s="125"/>
      <c r="H82" s="125"/>
      <c r="I82" s="125"/>
      <c r="J82" s="125"/>
      <c r="K82" s="125"/>
      <c r="L82" s="125"/>
      <c r="M82" s="125"/>
      <c r="N82" s="125"/>
      <c r="O82" s="125"/>
      <c r="P82" s="218"/>
      <c r="Q82" s="218"/>
      <c r="R82" s="218"/>
      <c r="S82" s="218"/>
      <c r="T82" s="218"/>
      <c r="U82" s="125"/>
      <c r="V82" s="21"/>
    </row>
    <row r="83" spans="2:22" ht="18" customHeight="1" x14ac:dyDescent="0.3">
      <c r="B83" s="39"/>
      <c r="C83" s="125"/>
      <c r="D83" s="125"/>
      <c r="E83" s="137"/>
      <c r="F83" s="125"/>
      <c r="G83" s="125"/>
      <c r="H83" s="125"/>
      <c r="I83" s="125"/>
      <c r="J83" s="125"/>
      <c r="K83" s="125"/>
      <c r="L83" s="125"/>
      <c r="M83" s="125"/>
      <c r="N83" s="125"/>
      <c r="O83" s="125"/>
      <c r="P83" s="218"/>
      <c r="Q83" s="218"/>
      <c r="R83" s="218"/>
      <c r="S83" s="218"/>
      <c r="T83" s="218"/>
      <c r="U83" s="125"/>
      <c r="V83" s="21"/>
    </row>
    <row r="84" spans="2:22" ht="18" customHeight="1" x14ac:dyDescent="0.3">
      <c r="B84" s="39"/>
      <c r="C84" s="125"/>
      <c r="D84" s="130"/>
      <c r="E84" s="137"/>
      <c r="F84" s="125"/>
      <c r="G84" s="125"/>
      <c r="H84" s="125"/>
      <c r="I84" s="125"/>
      <c r="J84" s="125"/>
      <c r="K84" s="125"/>
      <c r="L84" s="125"/>
      <c r="M84" s="125"/>
      <c r="N84" s="125"/>
      <c r="O84" s="125"/>
      <c r="P84" s="218"/>
      <c r="Q84" s="218"/>
      <c r="R84" s="218"/>
      <c r="S84" s="218"/>
      <c r="T84" s="218"/>
      <c r="U84" s="125"/>
      <c r="V84" s="21"/>
    </row>
    <row r="85" spans="2:22" ht="18" customHeight="1" x14ac:dyDescent="0.3">
      <c r="B85" s="39"/>
      <c r="C85" s="125"/>
      <c r="D85" s="125"/>
      <c r="E85" s="137"/>
      <c r="F85" s="125"/>
      <c r="G85" s="125"/>
      <c r="H85" s="125"/>
      <c r="I85" s="125"/>
      <c r="J85" s="125"/>
      <c r="K85" s="125"/>
      <c r="L85" s="125"/>
      <c r="M85" s="125"/>
      <c r="N85" s="125"/>
      <c r="O85" s="125"/>
      <c r="P85" s="218"/>
      <c r="Q85" s="218"/>
      <c r="R85" s="218"/>
      <c r="S85" s="218"/>
      <c r="T85" s="218"/>
      <c r="U85" s="125"/>
      <c r="V85" s="21"/>
    </row>
    <row r="86" spans="2:22" ht="18" customHeight="1" x14ac:dyDescent="0.3">
      <c r="B86" s="39"/>
      <c r="C86" s="125"/>
      <c r="D86" s="130"/>
      <c r="E86" s="137"/>
      <c r="F86" s="125"/>
      <c r="G86" s="125"/>
      <c r="H86" s="125"/>
      <c r="I86" s="125"/>
      <c r="J86" s="125"/>
      <c r="K86" s="125"/>
      <c r="L86" s="125"/>
      <c r="M86" s="126"/>
      <c r="N86" s="126"/>
      <c r="O86" s="126"/>
      <c r="P86" s="219"/>
      <c r="Q86" s="219"/>
      <c r="R86" s="219"/>
      <c r="S86" s="219"/>
      <c r="T86" s="219"/>
      <c r="U86" s="126"/>
      <c r="V86" s="21"/>
    </row>
    <row r="87" spans="2:22" ht="18" customHeight="1" x14ac:dyDescent="0.3">
      <c r="B87" s="39"/>
      <c r="C87" s="126"/>
      <c r="D87" s="126"/>
      <c r="E87" s="138"/>
      <c r="F87" s="126"/>
      <c r="G87" s="126"/>
      <c r="H87" s="126"/>
      <c r="I87" s="126"/>
      <c r="J87" s="126"/>
      <c r="K87" s="126"/>
      <c r="L87" s="126"/>
      <c r="M87" s="41"/>
      <c r="N87" s="41"/>
      <c r="O87" s="41"/>
      <c r="P87" s="286"/>
      <c r="Q87" s="286"/>
      <c r="R87" s="286"/>
      <c r="S87" s="286"/>
      <c r="T87" s="286"/>
      <c r="U87" s="286"/>
      <c r="V87" s="21"/>
    </row>
    <row r="88" spans="2:22" ht="18" customHeight="1" x14ac:dyDescent="0.3">
      <c r="B88" s="39"/>
      <c r="C88" s="55"/>
      <c r="D88" s="55"/>
      <c r="E88" s="55"/>
      <c r="F88" s="55"/>
      <c r="G88" s="55"/>
      <c r="H88" s="55"/>
      <c r="I88" s="55"/>
      <c r="J88" s="55"/>
      <c r="K88" s="55"/>
      <c r="L88" s="55"/>
      <c r="M88" s="55"/>
      <c r="N88" s="55"/>
      <c r="O88" s="55"/>
      <c r="P88" s="55"/>
      <c r="Q88" s="55"/>
      <c r="R88" s="55"/>
      <c r="S88" s="55"/>
      <c r="T88" s="55"/>
      <c r="U88" s="55"/>
      <c r="V88" s="21"/>
    </row>
    <row r="89" spans="2:22" ht="14.4" customHeight="1" x14ac:dyDescent="0.3">
      <c r="B89" s="39"/>
      <c r="C89" s="520" t="s">
        <v>17</v>
      </c>
      <c r="D89" s="520"/>
      <c r="E89" s="520"/>
      <c r="F89" s="520"/>
      <c r="G89" s="520"/>
      <c r="H89" s="520"/>
      <c r="I89" s="520"/>
      <c r="J89" s="520"/>
      <c r="K89" s="520"/>
      <c r="L89" s="520"/>
      <c r="M89" s="520"/>
      <c r="N89" s="520"/>
      <c r="O89" s="520"/>
      <c r="P89" s="520"/>
      <c r="Q89" s="520"/>
      <c r="R89" s="520"/>
      <c r="S89" s="520"/>
      <c r="T89" s="520"/>
      <c r="U89" s="520"/>
      <c r="V89" s="21"/>
    </row>
    <row r="90" spans="2:22" ht="19.95" customHeight="1" x14ac:dyDescent="0.3">
      <c r="B90" s="39"/>
      <c r="C90" s="520"/>
      <c r="D90" s="520"/>
      <c r="E90" s="520"/>
      <c r="F90" s="520"/>
      <c r="G90" s="520"/>
      <c r="H90" s="520"/>
      <c r="I90" s="520"/>
      <c r="J90" s="520"/>
      <c r="K90" s="520"/>
      <c r="L90" s="520"/>
      <c r="M90" s="520"/>
      <c r="N90" s="520"/>
      <c r="O90" s="520"/>
      <c r="P90" s="520"/>
      <c r="Q90" s="520"/>
      <c r="R90" s="520"/>
      <c r="S90" s="520"/>
      <c r="T90" s="520"/>
      <c r="U90" s="520"/>
      <c r="V90" s="21"/>
    </row>
    <row r="91" spans="2:22" ht="18" customHeight="1" x14ac:dyDescent="0.3">
      <c r="B91" s="39"/>
      <c r="C91" s="520"/>
      <c r="D91" s="520"/>
      <c r="E91" s="520"/>
      <c r="F91" s="520"/>
      <c r="G91" s="520"/>
      <c r="H91" s="520"/>
      <c r="I91" s="520"/>
      <c r="J91" s="520"/>
      <c r="K91" s="520"/>
      <c r="L91" s="520"/>
      <c r="M91" s="520"/>
      <c r="N91" s="520"/>
      <c r="O91" s="520"/>
      <c r="P91" s="520"/>
      <c r="Q91" s="520"/>
      <c r="R91" s="520"/>
      <c r="S91" s="520"/>
      <c r="T91" s="520"/>
      <c r="U91" s="520"/>
      <c r="V91" s="21"/>
    </row>
    <row r="92" spans="2:22" ht="18" customHeight="1" x14ac:dyDescent="0.3">
      <c r="B92" s="68"/>
      <c r="C92" s="69"/>
      <c r="D92" s="69"/>
      <c r="E92" s="69"/>
      <c r="F92" s="69"/>
      <c r="G92" s="69"/>
      <c r="H92" s="69"/>
      <c r="I92" s="69"/>
      <c r="J92" s="69"/>
      <c r="K92" s="69"/>
      <c r="L92" s="69"/>
      <c r="M92" s="69"/>
      <c r="N92" s="69"/>
      <c r="O92" s="69"/>
      <c r="P92" s="69"/>
      <c r="Q92" s="69"/>
      <c r="R92" s="69"/>
      <c r="S92" s="69"/>
      <c r="T92" s="69"/>
      <c r="U92" s="69"/>
      <c r="V92" s="28"/>
    </row>
    <row r="93" spans="2:22" ht="18" customHeight="1" x14ac:dyDescent="0.3">
      <c r="C93" s="55"/>
      <c r="D93" s="55"/>
      <c r="E93" s="55"/>
      <c r="F93" s="55"/>
      <c r="G93" s="55"/>
      <c r="H93" s="55"/>
      <c r="I93" s="55"/>
      <c r="J93" s="55"/>
      <c r="K93" s="55"/>
      <c r="L93" s="55"/>
      <c r="M93" s="55"/>
      <c r="N93" s="55"/>
      <c r="O93" s="55"/>
      <c r="P93" s="55"/>
      <c r="Q93" s="55"/>
      <c r="R93" s="55"/>
      <c r="S93" s="55"/>
      <c r="T93" s="55"/>
      <c r="U93" s="55"/>
    </row>
    <row r="94" spans="2:22" ht="18" customHeight="1" x14ac:dyDescent="0.3">
      <c r="C94" s="55"/>
      <c r="E94" s="29"/>
      <c r="F94" s="29"/>
      <c r="G94" s="29"/>
      <c r="H94" s="29"/>
      <c r="I94" s="55"/>
      <c r="J94" s="55"/>
      <c r="K94" s="55"/>
      <c r="L94" s="55"/>
      <c r="M94" s="55"/>
      <c r="N94" s="55"/>
      <c r="O94" s="55"/>
      <c r="P94" s="55"/>
      <c r="Q94" s="55"/>
      <c r="R94" s="55"/>
      <c r="S94" s="55"/>
      <c r="T94" s="55"/>
      <c r="U94" s="55"/>
    </row>
    <row r="95" spans="2:22" x14ac:dyDescent="0.3">
      <c r="C95" s="55"/>
      <c r="D95" s="55"/>
      <c r="E95" s="55"/>
      <c r="F95" s="55"/>
      <c r="G95" s="55"/>
      <c r="H95" s="55"/>
      <c r="I95" s="55"/>
      <c r="J95" s="55"/>
      <c r="K95" s="55"/>
      <c r="L95" s="55"/>
      <c r="M95" s="55"/>
      <c r="N95" s="55"/>
      <c r="O95" s="55"/>
      <c r="P95" s="55"/>
      <c r="Q95" s="55"/>
      <c r="R95" s="55"/>
      <c r="S95" s="55"/>
      <c r="T95" s="55"/>
      <c r="U95" s="55"/>
    </row>
    <row r="96" spans="2:22" x14ac:dyDescent="0.3">
      <c r="C96" s="55"/>
      <c r="D96" s="55"/>
      <c r="E96" s="55"/>
      <c r="F96" s="55"/>
      <c r="G96" s="55"/>
      <c r="H96" s="55"/>
      <c r="I96" s="55"/>
      <c r="J96" s="55"/>
      <c r="K96" s="55"/>
      <c r="L96" s="55"/>
      <c r="M96" s="55"/>
      <c r="N96" s="55"/>
      <c r="O96" s="55"/>
      <c r="P96" s="55"/>
      <c r="Q96" s="55"/>
      <c r="R96" s="55"/>
      <c r="S96" s="55"/>
      <c r="T96" s="55"/>
      <c r="U96" s="55"/>
    </row>
    <row r="97" spans="3:21" x14ac:dyDescent="0.3">
      <c r="C97" s="55"/>
      <c r="D97" s="55"/>
      <c r="E97" s="55"/>
      <c r="F97" s="55"/>
      <c r="G97" s="55"/>
      <c r="H97" s="55"/>
      <c r="I97" s="55"/>
      <c r="J97" s="55"/>
      <c r="K97" s="55"/>
      <c r="L97" s="55"/>
      <c r="M97" s="55"/>
      <c r="N97" s="55"/>
      <c r="O97" s="55"/>
      <c r="P97" s="55"/>
      <c r="Q97" s="55"/>
      <c r="R97" s="55"/>
      <c r="S97" s="55"/>
      <c r="T97" s="55"/>
      <c r="U97" s="55"/>
    </row>
    <row r="98" spans="3:21" x14ac:dyDescent="0.3">
      <c r="C98" s="55"/>
      <c r="D98" s="55"/>
      <c r="E98" s="55"/>
      <c r="F98" s="55"/>
      <c r="G98" s="55"/>
      <c r="H98" s="55"/>
      <c r="I98" s="55"/>
      <c r="J98" s="55"/>
      <c r="K98" s="55"/>
      <c r="L98" s="55"/>
      <c r="M98" s="55"/>
      <c r="N98" s="55"/>
      <c r="O98" s="55"/>
      <c r="P98" s="55"/>
      <c r="Q98" s="55"/>
      <c r="R98" s="55"/>
      <c r="S98" s="55"/>
      <c r="T98" s="55"/>
      <c r="U98" s="55"/>
    </row>
    <row r="99" spans="3:21" x14ac:dyDescent="0.3">
      <c r="C99" s="55"/>
      <c r="D99" s="55"/>
      <c r="E99" s="55"/>
      <c r="F99" s="55"/>
      <c r="G99" s="55"/>
      <c r="H99" s="55"/>
      <c r="I99" s="55"/>
      <c r="J99" s="55"/>
      <c r="K99" s="55"/>
      <c r="L99" s="55"/>
      <c r="M99" s="55"/>
      <c r="N99" s="55"/>
      <c r="O99" s="55"/>
      <c r="P99" s="55"/>
      <c r="Q99" s="55"/>
      <c r="R99" s="55"/>
      <c r="S99" s="55"/>
      <c r="T99" s="55"/>
      <c r="U99" s="55"/>
    </row>
    <row r="100" spans="3:21" x14ac:dyDescent="0.3">
      <c r="C100" s="55"/>
      <c r="D100" s="55"/>
      <c r="E100" s="55"/>
      <c r="F100" s="55"/>
      <c r="G100" s="55"/>
      <c r="H100" s="55"/>
      <c r="I100" s="55"/>
      <c r="J100" s="55"/>
      <c r="K100" s="55"/>
      <c r="L100" s="55"/>
      <c r="M100" s="55"/>
      <c r="N100" s="55"/>
      <c r="O100" s="55"/>
      <c r="P100" s="55"/>
      <c r="Q100" s="55"/>
      <c r="R100" s="55"/>
      <c r="S100" s="55"/>
      <c r="T100" s="55"/>
      <c r="U100" s="55"/>
    </row>
    <row r="101" spans="3:21" x14ac:dyDescent="0.3">
      <c r="C101" s="55"/>
      <c r="D101" s="55"/>
      <c r="E101" s="55"/>
      <c r="F101" s="55"/>
      <c r="G101" s="55"/>
      <c r="H101" s="55"/>
      <c r="I101" s="55"/>
      <c r="J101" s="55"/>
      <c r="K101" s="55"/>
      <c r="L101" s="55"/>
      <c r="M101" s="55"/>
      <c r="N101" s="55"/>
      <c r="O101" s="55"/>
      <c r="P101" s="55"/>
      <c r="Q101" s="55"/>
      <c r="R101" s="55"/>
      <c r="S101" s="55"/>
      <c r="T101" s="55"/>
      <c r="U101" s="55"/>
    </row>
    <row r="102" spans="3:21" x14ac:dyDescent="0.3">
      <c r="C102" s="55"/>
      <c r="D102" s="55"/>
      <c r="E102" s="55"/>
      <c r="F102" s="55"/>
      <c r="G102" s="55"/>
      <c r="H102" s="55"/>
      <c r="I102" s="55"/>
      <c r="J102" s="55"/>
      <c r="K102" s="55"/>
      <c r="L102" s="55"/>
      <c r="M102" s="55"/>
      <c r="N102" s="55"/>
      <c r="O102" s="55"/>
      <c r="P102" s="55"/>
      <c r="Q102" s="55"/>
      <c r="R102" s="55"/>
      <c r="S102" s="55"/>
      <c r="T102" s="55"/>
      <c r="U102" s="55"/>
    </row>
    <row r="103" spans="3:21" x14ac:dyDescent="0.3">
      <c r="C103" s="55"/>
      <c r="D103" s="55"/>
      <c r="E103" s="55"/>
      <c r="F103" s="55"/>
      <c r="G103" s="55"/>
      <c r="H103" s="55"/>
      <c r="I103" s="55"/>
      <c r="J103" s="55"/>
      <c r="K103" s="55"/>
      <c r="L103" s="55"/>
      <c r="M103" s="55"/>
      <c r="N103" s="55"/>
      <c r="O103" s="55"/>
      <c r="P103" s="55"/>
      <c r="Q103" s="55"/>
      <c r="R103" s="55"/>
      <c r="S103" s="55"/>
      <c r="T103" s="55"/>
      <c r="U103" s="55"/>
    </row>
  </sheetData>
  <mergeCells count="18">
    <mergeCell ref="C89:U91"/>
    <mergeCell ref="J19:J20"/>
    <mergeCell ref="K19:K20"/>
    <mergeCell ref="L19:L20"/>
    <mergeCell ref="M19:U19"/>
    <mergeCell ref="I19:I20"/>
    <mergeCell ref="C19:C20"/>
    <mergeCell ref="D19:D20"/>
    <mergeCell ref="E19:E20"/>
    <mergeCell ref="F19:F20"/>
    <mergeCell ref="G19:G20"/>
    <mergeCell ref="H19:H20"/>
    <mergeCell ref="C3:C10"/>
    <mergeCell ref="C12:U13"/>
    <mergeCell ref="C15:D15"/>
    <mergeCell ref="F15:G15"/>
    <mergeCell ref="C16:D17"/>
    <mergeCell ref="F16:G17"/>
  </mergeCells>
  <conditionalFormatting sqref="C12 H15:U15">
    <cfRule type="cellIs" dxfId="103" priority="3" operator="lessThan">
      <formula>0</formula>
    </cfRule>
  </conditionalFormatting>
  <conditionalFormatting sqref="C15">
    <cfRule type="cellIs" dxfId="102" priority="5" operator="lessThan">
      <formula>0</formula>
    </cfRule>
  </conditionalFormatting>
  <conditionalFormatting sqref="D3">
    <cfRule type="cellIs" dxfId="101" priority="4" operator="lessThan">
      <formula>0</formula>
    </cfRule>
  </conditionalFormatting>
  <conditionalFormatting sqref="U3:U10">
    <cfRule type="cellIs" dxfId="100" priority="2" operator="lessThan">
      <formula>0</formula>
    </cfRule>
  </conditionalFormatting>
  <conditionalFormatting sqref="F15">
    <cfRule type="cellIs" dxfId="99" priority="1" operator="lessThan">
      <formula>0</formula>
    </cfRule>
  </conditionalFormatting>
  <hyperlinks>
    <hyperlink ref="C89" r:id="rId1" display="This work is licensed under a Creative Commons Attribution-NonCommercial 4.0 International License." xr:uid="{849A9BD0-37B7-41CD-9D64-FB97BAB8EBC5}"/>
  </hyperlinks>
  <pageMargins left="0.511811024" right="0.511811024" top="0.78740157499999996" bottom="0.78740157499999996" header="0.31496062000000002" footer="0.31496062000000002"/>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90F6-C11F-4FF0-9B3D-75CE6E4E5AA0}">
  <sheetPr codeName="Planilha1"/>
  <dimension ref="B2:Q118"/>
  <sheetViews>
    <sheetView showGridLines="0" tabSelected="1" zoomScale="55" zoomScaleNormal="55" workbookViewId="0">
      <selection activeCell="L105" sqref="L105"/>
    </sheetView>
  </sheetViews>
  <sheetFormatPr defaultRowHeight="14.4" outlineLevelRow="1" x14ac:dyDescent="0.3"/>
  <cols>
    <col min="1" max="1" width="3.21875" customWidth="1"/>
    <col min="2" max="2" width="3.109375" customWidth="1"/>
    <col min="3" max="3" width="44.21875" bestFit="1" customWidth="1"/>
    <col min="4" max="4" width="23.6640625" customWidth="1"/>
    <col min="5" max="5" width="10.88671875" style="1" bestFit="1" customWidth="1"/>
    <col min="6" max="6" width="30" style="1" customWidth="1"/>
    <col min="7" max="15" width="28.109375" style="1" customWidth="1"/>
    <col min="16" max="16" width="22.6640625" bestFit="1" customWidth="1"/>
    <col min="17" max="17" width="3.6640625" customWidth="1"/>
  </cols>
  <sheetData>
    <row r="2" spans="2:17" x14ac:dyDescent="0.3">
      <c r="B2" s="4"/>
      <c r="C2" s="5"/>
      <c r="D2" s="6"/>
      <c r="E2" s="7"/>
      <c r="F2" s="7"/>
      <c r="G2" s="7"/>
      <c r="H2" s="7"/>
      <c r="I2" s="8"/>
      <c r="J2" s="8"/>
      <c r="K2" s="8"/>
      <c r="L2" s="8"/>
      <c r="M2" s="8"/>
      <c r="N2" s="8"/>
      <c r="O2" s="7"/>
      <c r="P2" s="18"/>
      <c r="Q2" s="9"/>
    </row>
    <row r="3" spans="2:17" ht="10.95" customHeight="1" outlineLevel="1" x14ac:dyDescent="0.3">
      <c r="B3" s="10"/>
      <c r="C3" s="550" t="e" vm="10">
        <v>#VALUE!</v>
      </c>
      <c r="D3" s="534" t="s">
        <v>16</v>
      </c>
      <c r="E3" s="516"/>
      <c r="F3" s="516"/>
      <c r="G3" s="516"/>
      <c r="H3" s="516"/>
      <c r="I3" s="516"/>
      <c r="J3" s="516"/>
      <c r="K3" s="516"/>
      <c r="L3" s="516"/>
      <c r="M3" s="516"/>
      <c r="N3" s="516"/>
      <c r="O3" s="516"/>
      <c r="P3" s="48" t="s">
        <v>10</v>
      </c>
      <c r="Q3" s="11"/>
    </row>
    <row r="4" spans="2:17" ht="14.4" customHeight="1" outlineLevel="1" x14ac:dyDescent="0.3">
      <c r="B4" s="10"/>
      <c r="C4" s="552"/>
      <c r="D4" s="536"/>
      <c r="E4" s="517"/>
      <c r="F4" s="517"/>
      <c r="G4" s="517"/>
      <c r="H4" s="517"/>
      <c r="I4" s="517"/>
      <c r="J4" s="517"/>
      <c r="K4" s="517"/>
      <c r="L4" s="517"/>
      <c r="M4" s="517"/>
      <c r="N4" s="517"/>
      <c r="O4" s="517"/>
      <c r="P4" s="14" t="s">
        <v>15</v>
      </c>
      <c r="Q4" s="11"/>
    </row>
    <row r="5" spans="2:17" ht="10.95" customHeight="1" outlineLevel="1" x14ac:dyDescent="0.3">
      <c r="B5" s="10"/>
      <c r="C5" s="552"/>
      <c r="D5" s="536"/>
      <c r="E5" s="517"/>
      <c r="F5" s="517"/>
      <c r="G5" s="517"/>
      <c r="H5" s="517"/>
      <c r="I5" s="517"/>
      <c r="J5" s="517"/>
      <c r="K5" s="517"/>
      <c r="L5" s="517"/>
      <c r="M5" s="517"/>
      <c r="N5" s="517"/>
      <c r="O5" s="517"/>
      <c r="P5" s="48" t="s">
        <v>11</v>
      </c>
      <c r="Q5" s="11"/>
    </row>
    <row r="6" spans="2:17" ht="14.4" customHeight="1" outlineLevel="1" x14ac:dyDescent="0.3">
      <c r="B6" s="10"/>
      <c r="C6" s="552"/>
      <c r="D6" s="536"/>
      <c r="E6" s="517"/>
      <c r="F6" s="517"/>
      <c r="G6" s="517"/>
      <c r="H6" s="517"/>
      <c r="I6" s="517"/>
      <c r="J6" s="517"/>
      <c r="K6" s="517"/>
      <c r="L6" s="517"/>
      <c r="M6" s="517"/>
      <c r="N6" s="517"/>
      <c r="O6" s="517"/>
      <c r="P6" s="14" t="s">
        <v>12</v>
      </c>
      <c r="Q6" s="11"/>
    </row>
    <row r="7" spans="2:17" ht="10.95" customHeight="1" outlineLevel="1" x14ac:dyDescent="0.3">
      <c r="B7" s="10"/>
      <c r="C7" s="552"/>
      <c r="D7" s="536"/>
      <c r="E7" s="517"/>
      <c r="F7" s="517"/>
      <c r="G7" s="517"/>
      <c r="H7" s="517"/>
      <c r="I7" s="517"/>
      <c r="J7" s="517"/>
      <c r="K7" s="517"/>
      <c r="L7" s="517"/>
      <c r="M7" s="517"/>
      <c r="N7" s="517"/>
      <c r="O7" s="517"/>
      <c r="P7" s="48" t="s">
        <v>13</v>
      </c>
      <c r="Q7" s="11"/>
    </row>
    <row r="8" spans="2:17" ht="14.4" customHeight="1" outlineLevel="1" x14ac:dyDescent="0.3">
      <c r="B8" s="10"/>
      <c r="C8" s="552"/>
      <c r="D8" s="536"/>
      <c r="E8" s="517"/>
      <c r="F8" s="517"/>
      <c r="G8" s="517"/>
      <c r="H8" s="517"/>
      <c r="I8" s="517"/>
      <c r="J8" s="517"/>
      <c r="K8" s="517"/>
      <c r="L8" s="517"/>
      <c r="M8" s="517"/>
      <c r="N8" s="517"/>
      <c r="O8" s="517"/>
      <c r="P8" s="19">
        <v>45709</v>
      </c>
      <c r="Q8" s="11"/>
    </row>
    <row r="9" spans="2:17" ht="10.95" customHeight="1" outlineLevel="1" x14ac:dyDescent="0.3">
      <c r="B9" s="10"/>
      <c r="C9" s="552"/>
      <c r="D9" s="536"/>
      <c r="E9" s="517"/>
      <c r="F9" s="517"/>
      <c r="G9" s="517"/>
      <c r="H9" s="517"/>
      <c r="I9" s="517"/>
      <c r="J9" s="517"/>
      <c r="K9" s="517"/>
      <c r="L9" s="517"/>
      <c r="M9" s="517"/>
      <c r="N9" s="517"/>
      <c r="O9" s="517"/>
      <c r="P9" s="48" t="s">
        <v>14</v>
      </c>
      <c r="Q9" s="11"/>
    </row>
    <row r="10" spans="2:17" ht="14.4" customHeight="1" outlineLevel="1" x14ac:dyDescent="0.3">
      <c r="B10" s="10"/>
      <c r="C10" s="554"/>
      <c r="D10" s="538"/>
      <c r="E10" s="518"/>
      <c r="F10" s="518"/>
      <c r="G10" s="518"/>
      <c r="H10" s="518"/>
      <c r="I10" s="518"/>
      <c r="J10" s="518"/>
      <c r="K10" s="518"/>
      <c r="L10" s="518"/>
      <c r="M10" s="518"/>
      <c r="N10" s="518"/>
      <c r="O10" s="518"/>
      <c r="P10" s="14" t="s">
        <v>285</v>
      </c>
      <c r="Q10" s="11"/>
    </row>
    <row r="11" spans="2:17" ht="14.4" customHeight="1" outlineLevel="1" x14ac:dyDescent="0.3">
      <c r="B11" s="10"/>
      <c r="C11" s="37"/>
      <c r="D11" s="15"/>
      <c r="E11" s="15"/>
      <c r="F11" s="15"/>
      <c r="G11" s="15"/>
      <c r="H11" s="15"/>
      <c r="I11" s="15"/>
      <c r="J11" s="15"/>
      <c r="K11" s="15"/>
      <c r="L11" s="15"/>
      <c r="M11" s="15"/>
      <c r="N11" s="15"/>
      <c r="O11" s="15"/>
      <c r="P11" s="52"/>
      <c r="Q11" s="11"/>
    </row>
    <row r="12" spans="2:17" ht="14.4" customHeight="1" outlineLevel="1" x14ac:dyDescent="0.3">
      <c r="B12" s="10"/>
      <c r="C12" s="566" t="s">
        <v>168</v>
      </c>
      <c r="D12" s="567"/>
      <c r="E12" s="567"/>
      <c r="F12" s="567"/>
      <c r="G12" s="567"/>
      <c r="H12" s="567"/>
      <c r="I12" s="567"/>
      <c r="J12" s="567"/>
      <c r="K12" s="567"/>
      <c r="L12" s="567"/>
      <c r="M12" s="567"/>
      <c r="N12" s="567"/>
      <c r="O12" s="567"/>
      <c r="P12" s="568"/>
      <c r="Q12" s="11"/>
    </row>
    <row r="13" spans="2:17" ht="14.4" customHeight="1" outlineLevel="1" x14ac:dyDescent="0.3">
      <c r="B13" s="10"/>
      <c r="C13" s="569"/>
      <c r="D13" s="570"/>
      <c r="E13" s="570"/>
      <c r="F13" s="570"/>
      <c r="G13" s="570"/>
      <c r="H13" s="570"/>
      <c r="I13" s="570"/>
      <c r="J13" s="570"/>
      <c r="K13" s="570"/>
      <c r="L13" s="570"/>
      <c r="M13" s="570"/>
      <c r="N13" s="570"/>
      <c r="O13" s="570"/>
      <c r="P13" s="571"/>
      <c r="Q13" s="11"/>
    </row>
    <row r="14" spans="2:17" ht="14.4" customHeight="1" outlineLevel="1" x14ac:dyDescent="0.3">
      <c r="B14" s="10"/>
      <c r="C14" s="109"/>
      <c r="D14" s="109"/>
      <c r="E14" s="109"/>
      <c r="F14" s="109"/>
      <c r="G14" s="109"/>
      <c r="H14" s="109"/>
      <c r="I14" s="109"/>
      <c r="J14" s="109"/>
      <c r="K14" s="109"/>
      <c r="L14" s="109"/>
      <c r="M14" s="109"/>
      <c r="N14" s="109"/>
      <c r="O14" s="109"/>
      <c r="P14" s="109"/>
      <c r="Q14" s="11"/>
    </row>
    <row r="15" spans="2:17" ht="14.4" customHeight="1" outlineLevel="1" x14ac:dyDescent="0.3">
      <c r="B15" s="10"/>
      <c r="C15" s="575" t="s">
        <v>482</v>
      </c>
      <c r="D15" s="576">
        <v>45868</v>
      </c>
      <c r="E15" s="109"/>
      <c r="F15" s="564"/>
      <c r="G15" s="562"/>
      <c r="H15" s="109"/>
      <c r="I15" s="109"/>
      <c r="J15" s="109"/>
      <c r="K15" s="109"/>
      <c r="L15" s="109"/>
      <c r="M15" s="109"/>
      <c r="N15" s="109"/>
      <c r="O15" s="109"/>
      <c r="P15" s="109"/>
      <c r="Q15" s="11"/>
    </row>
    <row r="16" spans="2:17" ht="16.8" customHeight="1" outlineLevel="1" x14ac:dyDescent="0.3">
      <c r="B16" s="10"/>
      <c r="C16" s="575"/>
      <c r="D16" s="577"/>
      <c r="E16" s="109"/>
      <c r="F16" s="564"/>
      <c r="G16" s="563"/>
      <c r="H16" s="109"/>
      <c r="I16" s="109"/>
      <c r="J16" s="109"/>
      <c r="K16" s="109"/>
      <c r="L16" s="109"/>
      <c r="M16" s="109"/>
      <c r="N16" s="109"/>
      <c r="O16" s="109"/>
      <c r="P16" s="109"/>
      <c r="Q16" s="11"/>
    </row>
    <row r="17" spans="2:17" ht="14.4" customHeight="1" outlineLevel="1" x14ac:dyDescent="0.3">
      <c r="B17" s="10"/>
      <c r="C17" s="109"/>
      <c r="D17" s="109"/>
      <c r="E17" s="109"/>
      <c r="F17" s="109"/>
      <c r="G17" s="109"/>
      <c r="H17" s="109"/>
      <c r="I17" s="109"/>
      <c r="J17" s="109"/>
      <c r="K17" s="109"/>
      <c r="L17" s="109"/>
      <c r="M17" s="109"/>
      <c r="N17" s="109"/>
      <c r="O17" s="109"/>
      <c r="P17" s="109"/>
      <c r="Q17" s="11"/>
    </row>
    <row r="18" spans="2:17" ht="14.4" customHeight="1" outlineLevel="1" x14ac:dyDescent="0.3">
      <c r="B18" s="10"/>
      <c r="C18" s="109"/>
      <c r="D18" s="109"/>
      <c r="E18" s="109"/>
      <c r="F18" s="109"/>
      <c r="G18" s="109"/>
      <c r="H18" s="109"/>
      <c r="I18" s="109"/>
      <c r="J18" s="109"/>
      <c r="K18" s="109"/>
      <c r="L18" s="109"/>
      <c r="M18" s="109"/>
      <c r="N18" s="109"/>
      <c r="O18"/>
      <c r="P18" s="109"/>
      <c r="Q18" s="11"/>
    </row>
    <row r="19" spans="2:17" ht="14.4" customHeight="1" outlineLevel="1" x14ac:dyDescent="0.3">
      <c r="B19" s="10"/>
      <c r="C19" s="109"/>
      <c r="D19" s="109"/>
      <c r="E19" s="109"/>
      <c r="F19" s="109"/>
      <c r="G19" s="109"/>
      <c r="H19" s="109"/>
      <c r="I19" s="109"/>
      <c r="J19" s="109"/>
      <c r="K19" s="109"/>
      <c r="L19" s="109"/>
      <c r="M19" s="109"/>
      <c r="N19" s="109"/>
      <c r="O19" s="109"/>
      <c r="P19" s="109"/>
      <c r="Q19" s="11"/>
    </row>
    <row r="20" spans="2:17" ht="14.4" customHeight="1" outlineLevel="1" x14ac:dyDescent="0.3">
      <c r="B20" s="10"/>
      <c r="C20" s="109"/>
      <c r="D20" s="109"/>
      <c r="E20" s="109"/>
      <c r="F20" s="109"/>
      <c r="G20" s="109"/>
      <c r="H20" s="109"/>
      <c r="I20" s="109"/>
      <c r="J20" s="109"/>
      <c r="K20" s="109"/>
      <c r="L20" s="109"/>
      <c r="M20" s="109"/>
      <c r="N20" s="109"/>
      <c r="O20" s="109"/>
      <c r="P20" s="109"/>
      <c r="Q20" s="11"/>
    </row>
    <row r="21" spans="2:17" ht="14.4" customHeight="1" x14ac:dyDescent="0.3">
      <c r="B21" s="22"/>
      <c r="Q21" s="21"/>
    </row>
    <row r="22" spans="2:17" ht="24" customHeight="1" x14ac:dyDescent="0.3">
      <c r="B22" s="22"/>
      <c r="C22" s="556" t="s">
        <v>1</v>
      </c>
      <c r="D22" s="557"/>
      <c r="E22" s="557"/>
      <c r="F22" s="557"/>
      <c r="G22" s="557"/>
      <c r="H22" s="557"/>
      <c r="I22" s="557"/>
      <c r="J22" s="557"/>
      <c r="K22" s="557"/>
      <c r="L22" s="557"/>
      <c r="M22" s="557"/>
      <c r="N22" s="557"/>
      <c r="O22" s="557"/>
      <c r="P22" s="558"/>
      <c r="Q22" s="21"/>
    </row>
    <row r="23" spans="2:17" s="2" customFormat="1" ht="18" customHeight="1" x14ac:dyDescent="0.3">
      <c r="B23" s="39"/>
      <c r="C23" s="684" t="s">
        <v>6</v>
      </c>
      <c r="D23" s="685"/>
      <c r="E23" s="686"/>
      <c r="F23" s="288">
        <f>G23-1</f>
        <v>2024</v>
      </c>
      <c r="G23" s="33">
        <f>YEAR($D$15)</f>
        <v>2025</v>
      </c>
      <c r="H23" s="33">
        <f>G23+1</f>
        <v>2026</v>
      </c>
      <c r="I23" s="33">
        <f t="shared" ref="I23" si="0">H23+1</f>
        <v>2027</v>
      </c>
      <c r="J23" s="33">
        <f>I23+1</f>
        <v>2028</v>
      </c>
      <c r="K23" s="33">
        <f t="shared" ref="K23:O23" si="1">J23+1</f>
        <v>2029</v>
      </c>
      <c r="L23" s="33">
        <f t="shared" si="1"/>
        <v>2030</v>
      </c>
      <c r="M23" s="33">
        <f t="shared" si="1"/>
        <v>2031</v>
      </c>
      <c r="N23" s="33">
        <f t="shared" si="1"/>
        <v>2032</v>
      </c>
      <c r="O23" s="33">
        <f t="shared" si="1"/>
        <v>2033</v>
      </c>
      <c r="P23" s="35" t="s">
        <v>9</v>
      </c>
      <c r="Q23" s="40"/>
    </row>
    <row r="24" spans="2:17" s="2" customFormat="1" ht="18" customHeight="1" x14ac:dyDescent="0.3">
      <c r="B24" s="39"/>
      <c r="C24" s="825" t="s">
        <v>0</v>
      </c>
      <c r="D24" s="826"/>
      <c r="E24" s="827"/>
      <c r="F24" s="321"/>
      <c r="G24" s="322">
        <f>SUM(G25:G46)</f>
        <v>0</v>
      </c>
      <c r="H24" s="322">
        <f>SUM(H25:H46)</f>
        <v>0</v>
      </c>
      <c r="I24" s="322">
        <f>SUM(I25:I46)</f>
        <v>0</v>
      </c>
      <c r="J24" s="322">
        <f>SUM(J25:J46)</f>
        <v>0</v>
      </c>
      <c r="K24" s="322">
        <f t="shared" ref="K24:O24" si="2">SUM(K25:K46)</f>
        <v>0</v>
      </c>
      <c r="L24" s="322">
        <f t="shared" si="2"/>
        <v>0</v>
      </c>
      <c r="M24" s="322">
        <f t="shared" si="2"/>
        <v>0</v>
      </c>
      <c r="N24" s="322">
        <f t="shared" si="2"/>
        <v>0</v>
      </c>
      <c r="O24" s="322">
        <f t="shared" si="2"/>
        <v>0</v>
      </c>
      <c r="P24" s="323">
        <f t="shared" ref="P24:P29" si="3">SUM(G24:O24)</f>
        <v>0</v>
      </c>
      <c r="Q24" s="40"/>
    </row>
    <row r="25" spans="2:17" s="2" customFormat="1" ht="18" customHeight="1" x14ac:dyDescent="0.3">
      <c r="B25" s="39"/>
      <c r="C25" s="785"/>
      <c r="D25" s="786"/>
      <c r="E25" s="787"/>
      <c r="F25" s="317"/>
      <c r="G25" s="92"/>
      <c r="H25" s="92"/>
      <c r="I25" s="92"/>
      <c r="J25" s="92"/>
      <c r="K25" s="92"/>
      <c r="L25" s="92"/>
      <c r="M25" s="92"/>
      <c r="N25" s="92"/>
      <c r="O25" s="92"/>
      <c r="P25" s="99">
        <f t="shared" si="3"/>
        <v>0</v>
      </c>
      <c r="Q25" s="40"/>
    </row>
    <row r="26" spans="2:17" s="2" customFormat="1" ht="18" customHeight="1" x14ac:dyDescent="0.3">
      <c r="B26" s="39"/>
      <c r="C26" s="782"/>
      <c r="D26" s="783"/>
      <c r="E26" s="784"/>
      <c r="F26" s="318"/>
      <c r="G26" s="96"/>
      <c r="H26" s="96"/>
      <c r="I26" s="96"/>
      <c r="J26" s="96"/>
      <c r="K26" s="96"/>
      <c r="L26" s="96"/>
      <c r="M26" s="96"/>
      <c r="N26" s="96"/>
      <c r="O26" s="96"/>
      <c r="P26" s="100">
        <f t="shared" si="3"/>
        <v>0</v>
      </c>
      <c r="Q26" s="40"/>
    </row>
    <row r="27" spans="2:17" s="2" customFormat="1" ht="18" customHeight="1" x14ac:dyDescent="0.3">
      <c r="B27" s="39"/>
      <c r="C27" s="778"/>
      <c r="D27" s="563"/>
      <c r="E27" s="779"/>
      <c r="F27" s="317"/>
      <c r="G27" s="88"/>
      <c r="H27" s="92"/>
      <c r="I27" s="92"/>
      <c r="J27" s="92"/>
      <c r="K27" s="92"/>
      <c r="L27" s="92"/>
      <c r="M27" s="92"/>
      <c r="N27" s="92"/>
      <c r="O27" s="92"/>
      <c r="P27" s="99">
        <f t="shared" si="3"/>
        <v>0</v>
      </c>
      <c r="Q27" s="40"/>
    </row>
    <row r="28" spans="2:17" s="2" customFormat="1" ht="18" customHeight="1" x14ac:dyDescent="0.3">
      <c r="B28" s="39"/>
      <c r="C28" s="782"/>
      <c r="D28" s="783"/>
      <c r="E28" s="784"/>
      <c r="F28" s="318"/>
      <c r="G28" s="94"/>
      <c r="H28" s="96"/>
      <c r="I28" s="96"/>
      <c r="J28" s="96"/>
      <c r="K28" s="96"/>
      <c r="L28" s="96"/>
      <c r="M28" s="96"/>
      <c r="N28" s="96"/>
      <c r="O28" s="96"/>
      <c r="P28" s="100">
        <f t="shared" si="3"/>
        <v>0</v>
      </c>
      <c r="Q28" s="40"/>
    </row>
    <row r="29" spans="2:17" s="2" customFormat="1" ht="18" customHeight="1" x14ac:dyDescent="0.3">
      <c r="B29" s="39"/>
      <c r="C29" s="778"/>
      <c r="D29" s="563"/>
      <c r="E29" s="779"/>
      <c r="F29" s="317"/>
      <c r="G29" s="88"/>
      <c r="H29" s="92"/>
      <c r="I29" s="92"/>
      <c r="J29" s="92"/>
      <c r="K29" s="92"/>
      <c r="L29" s="92"/>
      <c r="M29" s="92"/>
      <c r="N29" s="92"/>
      <c r="O29" s="92"/>
      <c r="P29" s="99">
        <f t="shared" si="3"/>
        <v>0</v>
      </c>
      <c r="Q29" s="40"/>
    </row>
    <row r="30" spans="2:17" s="2" customFormat="1" ht="18" customHeight="1" x14ac:dyDescent="0.3">
      <c r="B30" s="39"/>
      <c r="C30" s="782"/>
      <c r="D30" s="783"/>
      <c r="E30" s="784"/>
      <c r="F30" s="318"/>
      <c r="G30" s="94"/>
      <c r="H30" s="96"/>
      <c r="I30" s="96"/>
      <c r="J30" s="96"/>
      <c r="K30" s="96"/>
      <c r="L30" s="96"/>
      <c r="M30" s="96"/>
      <c r="N30" s="96"/>
      <c r="O30" s="96"/>
      <c r="P30" s="100">
        <v>0</v>
      </c>
      <c r="Q30" s="40"/>
    </row>
    <row r="31" spans="2:17" s="2" customFormat="1" ht="18" customHeight="1" x14ac:dyDescent="0.3">
      <c r="B31" s="39"/>
      <c r="C31" s="778"/>
      <c r="D31" s="563"/>
      <c r="E31" s="779"/>
      <c r="F31" s="317"/>
      <c r="G31" s="88"/>
      <c r="H31" s="92"/>
      <c r="I31" s="92"/>
      <c r="J31" s="92"/>
      <c r="K31" s="92"/>
      <c r="L31" s="92"/>
      <c r="M31" s="92"/>
      <c r="N31" s="92"/>
      <c r="O31" s="92"/>
      <c r="P31" s="99">
        <v>0</v>
      </c>
      <c r="Q31" s="40"/>
    </row>
    <row r="32" spans="2:17" s="2" customFormat="1" ht="18" customHeight="1" x14ac:dyDescent="0.3">
      <c r="B32" s="39"/>
      <c r="C32" s="782"/>
      <c r="D32" s="783"/>
      <c r="E32" s="784"/>
      <c r="F32" s="318"/>
      <c r="G32" s="94"/>
      <c r="H32" s="96"/>
      <c r="I32" s="96"/>
      <c r="J32" s="96"/>
      <c r="K32" s="96"/>
      <c r="L32" s="96"/>
      <c r="M32" s="96"/>
      <c r="N32" s="96"/>
      <c r="O32" s="96"/>
      <c r="P32" s="100">
        <v>0</v>
      </c>
      <c r="Q32" s="40"/>
    </row>
    <row r="33" spans="2:17" s="2" customFormat="1" ht="18" customHeight="1" x14ac:dyDescent="0.3">
      <c r="B33" s="39"/>
      <c r="C33" s="778"/>
      <c r="D33" s="563"/>
      <c r="E33" s="779"/>
      <c r="F33" s="317"/>
      <c r="G33" s="88"/>
      <c r="H33" s="92"/>
      <c r="I33" s="92"/>
      <c r="J33" s="92"/>
      <c r="K33" s="92"/>
      <c r="L33" s="92"/>
      <c r="M33" s="92"/>
      <c r="N33" s="92"/>
      <c r="O33" s="92"/>
      <c r="P33" s="99">
        <v>0</v>
      </c>
      <c r="Q33" s="40"/>
    </row>
    <row r="34" spans="2:17" s="2" customFormat="1" ht="18" customHeight="1" x14ac:dyDescent="0.3">
      <c r="B34" s="39"/>
      <c r="C34" s="782"/>
      <c r="D34" s="783"/>
      <c r="E34" s="784"/>
      <c r="F34" s="318"/>
      <c r="G34" s="94"/>
      <c r="H34" s="96"/>
      <c r="I34" s="96"/>
      <c r="J34" s="96"/>
      <c r="K34" s="96"/>
      <c r="L34" s="96"/>
      <c r="M34" s="96"/>
      <c r="N34" s="96"/>
      <c r="O34" s="96"/>
      <c r="P34" s="100">
        <v>0</v>
      </c>
      <c r="Q34" s="40"/>
    </row>
    <row r="35" spans="2:17" s="2" customFormat="1" ht="18" customHeight="1" x14ac:dyDescent="0.3">
      <c r="B35" s="39"/>
      <c r="C35" s="778"/>
      <c r="D35" s="563"/>
      <c r="E35" s="779"/>
      <c r="F35" s="317"/>
      <c r="G35" s="88"/>
      <c r="H35" s="92"/>
      <c r="I35" s="92"/>
      <c r="J35" s="92"/>
      <c r="K35" s="92"/>
      <c r="L35" s="92"/>
      <c r="M35" s="92"/>
      <c r="N35" s="92"/>
      <c r="O35" s="92"/>
      <c r="P35" s="99">
        <v>0</v>
      </c>
      <c r="Q35" s="40"/>
    </row>
    <row r="36" spans="2:17" s="2" customFormat="1" ht="18" customHeight="1" x14ac:dyDescent="0.3">
      <c r="B36" s="39"/>
      <c r="C36" s="782"/>
      <c r="D36" s="783"/>
      <c r="E36" s="784"/>
      <c r="F36" s="318"/>
      <c r="G36" s="94"/>
      <c r="H36" s="96"/>
      <c r="I36" s="96"/>
      <c r="J36" s="96"/>
      <c r="K36" s="96"/>
      <c r="L36" s="96"/>
      <c r="M36" s="96"/>
      <c r="N36" s="96"/>
      <c r="O36" s="96"/>
      <c r="P36" s="100">
        <v>0</v>
      </c>
      <c r="Q36" s="40"/>
    </row>
    <row r="37" spans="2:17" s="2" customFormat="1" ht="18" customHeight="1" x14ac:dyDescent="0.3">
      <c r="B37" s="39"/>
      <c r="C37" s="778"/>
      <c r="D37" s="563"/>
      <c r="E37" s="779"/>
      <c r="F37" s="317"/>
      <c r="G37" s="88"/>
      <c r="H37" s="92"/>
      <c r="I37" s="92"/>
      <c r="J37" s="92"/>
      <c r="K37" s="92"/>
      <c r="L37" s="92"/>
      <c r="M37" s="92"/>
      <c r="N37" s="92"/>
      <c r="O37" s="92"/>
      <c r="P37" s="99">
        <v>0</v>
      </c>
      <c r="Q37" s="40"/>
    </row>
    <row r="38" spans="2:17" s="2" customFormat="1" ht="18" customHeight="1" x14ac:dyDescent="0.3">
      <c r="B38" s="39"/>
      <c r="C38" s="782"/>
      <c r="D38" s="783"/>
      <c r="E38" s="784"/>
      <c r="F38" s="318"/>
      <c r="G38" s="94"/>
      <c r="H38" s="96"/>
      <c r="I38" s="96"/>
      <c r="J38" s="96"/>
      <c r="K38" s="96"/>
      <c r="L38" s="96"/>
      <c r="M38" s="96"/>
      <c r="N38" s="96"/>
      <c r="O38" s="96"/>
      <c r="P38" s="100">
        <v>0</v>
      </c>
      <c r="Q38" s="40"/>
    </row>
    <row r="39" spans="2:17" s="2" customFormat="1" ht="18" customHeight="1" x14ac:dyDescent="0.3">
      <c r="B39" s="39"/>
      <c r="C39" s="778"/>
      <c r="D39" s="563"/>
      <c r="E39" s="779"/>
      <c r="F39" s="317"/>
      <c r="G39" s="88"/>
      <c r="H39" s="92"/>
      <c r="I39" s="92"/>
      <c r="J39" s="92"/>
      <c r="K39" s="92"/>
      <c r="L39" s="92"/>
      <c r="M39" s="92"/>
      <c r="N39" s="92"/>
      <c r="O39" s="92"/>
      <c r="P39" s="99">
        <v>0</v>
      </c>
      <c r="Q39" s="40"/>
    </row>
    <row r="40" spans="2:17" s="2" customFormat="1" ht="18" customHeight="1" x14ac:dyDescent="0.3">
      <c r="B40" s="39"/>
      <c r="C40" s="782"/>
      <c r="D40" s="783"/>
      <c r="E40" s="784"/>
      <c r="F40" s="318"/>
      <c r="G40" s="94"/>
      <c r="H40" s="96"/>
      <c r="I40" s="96"/>
      <c r="J40" s="96"/>
      <c r="K40" s="96"/>
      <c r="L40" s="96"/>
      <c r="M40" s="96"/>
      <c r="N40" s="96"/>
      <c r="O40" s="96"/>
      <c r="P40" s="100">
        <v>0</v>
      </c>
      <c r="Q40" s="40"/>
    </row>
    <row r="41" spans="2:17" s="2" customFormat="1" ht="18" customHeight="1" x14ac:dyDescent="0.3">
      <c r="B41" s="39"/>
      <c r="C41" s="778"/>
      <c r="D41" s="563"/>
      <c r="E41" s="779"/>
      <c r="F41" s="317"/>
      <c r="G41" s="88"/>
      <c r="H41" s="92"/>
      <c r="I41" s="92"/>
      <c r="J41" s="92"/>
      <c r="K41" s="92"/>
      <c r="L41" s="92"/>
      <c r="M41" s="92"/>
      <c r="N41" s="92"/>
      <c r="O41" s="92"/>
      <c r="P41" s="99">
        <v>0</v>
      </c>
      <c r="Q41" s="40"/>
    </row>
    <row r="42" spans="2:17" s="2" customFormat="1" ht="18" customHeight="1" x14ac:dyDescent="0.3">
      <c r="B42" s="39"/>
      <c r="C42" s="782"/>
      <c r="D42" s="783"/>
      <c r="E42" s="784"/>
      <c r="F42" s="318"/>
      <c r="G42" s="94"/>
      <c r="H42" s="96"/>
      <c r="I42" s="96"/>
      <c r="J42" s="96"/>
      <c r="K42" s="96"/>
      <c r="L42" s="96"/>
      <c r="M42" s="96"/>
      <c r="N42" s="96"/>
      <c r="O42" s="96"/>
      <c r="P42" s="100">
        <v>0</v>
      </c>
      <c r="Q42" s="40"/>
    </row>
    <row r="43" spans="2:17" s="2" customFormat="1" ht="18" customHeight="1" x14ac:dyDescent="0.3">
      <c r="B43" s="39"/>
      <c r="C43" s="778"/>
      <c r="D43" s="563"/>
      <c r="E43" s="779"/>
      <c r="F43" s="317"/>
      <c r="G43" s="88"/>
      <c r="H43" s="92"/>
      <c r="I43" s="92"/>
      <c r="J43" s="92"/>
      <c r="K43" s="92"/>
      <c r="L43" s="92"/>
      <c r="M43" s="92"/>
      <c r="N43" s="92"/>
      <c r="O43" s="92"/>
      <c r="P43" s="99">
        <v>0</v>
      </c>
      <c r="Q43" s="40"/>
    </row>
    <row r="44" spans="2:17" s="2" customFormat="1" ht="18" customHeight="1" x14ac:dyDescent="0.3">
      <c r="B44" s="39"/>
      <c r="C44" s="782"/>
      <c r="D44" s="783"/>
      <c r="E44" s="784"/>
      <c r="F44" s="318"/>
      <c r="G44" s="94"/>
      <c r="H44" s="96"/>
      <c r="I44" s="96"/>
      <c r="J44" s="96"/>
      <c r="K44" s="96"/>
      <c r="L44" s="96"/>
      <c r="M44" s="96"/>
      <c r="N44" s="96"/>
      <c r="O44" s="96"/>
      <c r="P44" s="100">
        <f>SUM(G44:O44)</f>
        <v>0</v>
      </c>
      <c r="Q44" s="40"/>
    </row>
    <row r="45" spans="2:17" s="2" customFormat="1" ht="18" customHeight="1" x14ac:dyDescent="0.3">
      <c r="B45" s="39"/>
      <c r="C45" s="778"/>
      <c r="D45" s="563"/>
      <c r="E45" s="779"/>
      <c r="F45" s="317"/>
      <c r="G45" s="88"/>
      <c r="H45" s="92"/>
      <c r="I45" s="92"/>
      <c r="J45" s="92"/>
      <c r="K45" s="92"/>
      <c r="L45" s="92"/>
      <c r="M45" s="92"/>
      <c r="N45" s="92"/>
      <c r="O45" s="92"/>
      <c r="P45" s="99">
        <f>SUM(G45:O45)</f>
        <v>0</v>
      </c>
      <c r="Q45" s="40"/>
    </row>
    <row r="46" spans="2:17" s="2" customFormat="1" ht="18" customHeight="1" x14ac:dyDescent="0.3">
      <c r="B46" s="39"/>
      <c r="C46" s="782"/>
      <c r="D46" s="783"/>
      <c r="E46" s="784"/>
      <c r="F46" s="319"/>
      <c r="G46" s="101"/>
      <c r="H46" s="102"/>
      <c r="I46" s="102"/>
      <c r="J46" s="102"/>
      <c r="K46" s="102"/>
      <c r="L46" s="102"/>
      <c r="M46" s="102"/>
      <c r="N46" s="102"/>
      <c r="O46" s="102"/>
      <c r="P46" s="100">
        <f>SUM(G46:O46)</f>
        <v>0</v>
      </c>
      <c r="Q46" s="40"/>
    </row>
    <row r="47" spans="2:17" ht="9" customHeight="1" x14ac:dyDescent="0.3">
      <c r="B47" s="22"/>
      <c r="C47" s="23"/>
      <c r="D47" s="23"/>
      <c r="E47" s="24"/>
      <c r="F47" s="24"/>
      <c r="G47" s="24"/>
      <c r="H47" s="24"/>
      <c r="I47" s="24"/>
      <c r="J47" s="24"/>
      <c r="K47" s="24"/>
      <c r="L47" s="24"/>
      <c r="M47" s="24"/>
      <c r="N47" s="24"/>
      <c r="O47" s="24"/>
      <c r="P47" s="23"/>
      <c r="Q47" s="21"/>
    </row>
    <row r="48" spans="2:17" ht="24" customHeight="1" x14ac:dyDescent="0.3">
      <c r="B48" s="22"/>
      <c r="C48" s="513" t="s">
        <v>2</v>
      </c>
      <c r="D48" s="514"/>
      <c r="E48" s="514"/>
      <c r="F48" s="514"/>
      <c r="G48" s="514"/>
      <c r="H48" s="514"/>
      <c r="I48" s="514"/>
      <c r="J48" s="514"/>
      <c r="K48" s="514"/>
      <c r="L48" s="514"/>
      <c r="M48" s="514"/>
      <c r="N48" s="514"/>
      <c r="O48" s="514"/>
      <c r="P48" s="514"/>
      <c r="Q48" s="25"/>
    </row>
    <row r="49" spans="2:17" s="2" customFormat="1" ht="18" customHeight="1" x14ac:dyDescent="0.3">
      <c r="B49" s="39"/>
      <c r="C49" s="684" t="s">
        <v>6</v>
      </c>
      <c r="D49" s="685"/>
      <c r="E49" s="686"/>
      <c r="F49" s="288">
        <f>G49-1</f>
        <v>2024</v>
      </c>
      <c r="G49" s="33">
        <f>YEAR($D$15)</f>
        <v>2025</v>
      </c>
      <c r="H49" s="33">
        <f>G49+1</f>
        <v>2026</v>
      </c>
      <c r="I49" s="33">
        <f t="shared" ref="I49:O49" si="4">H49+1</f>
        <v>2027</v>
      </c>
      <c r="J49" s="33">
        <f t="shared" si="4"/>
        <v>2028</v>
      </c>
      <c r="K49" s="33">
        <f t="shared" si="4"/>
        <v>2029</v>
      </c>
      <c r="L49" s="33">
        <f t="shared" si="4"/>
        <v>2030</v>
      </c>
      <c r="M49" s="33">
        <f t="shared" si="4"/>
        <v>2031</v>
      </c>
      <c r="N49" s="33">
        <f t="shared" si="4"/>
        <v>2032</v>
      </c>
      <c r="O49" s="33">
        <f t="shared" si="4"/>
        <v>2033</v>
      </c>
      <c r="P49" s="33" t="s">
        <v>9</v>
      </c>
      <c r="Q49" s="40"/>
    </row>
    <row r="50" spans="2:17" s="2" customFormat="1" ht="18" customHeight="1" x14ac:dyDescent="0.3">
      <c r="B50" s="42"/>
      <c r="C50" s="825" t="s">
        <v>0</v>
      </c>
      <c r="D50" s="826"/>
      <c r="E50" s="827"/>
      <c r="F50" s="320"/>
      <c r="G50" s="324">
        <f>SUM(G51:G88)</f>
        <v>0</v>
      </c>
      <c r="H50" s="324">
        <f>SUM(H51:H88)</f>
        <v>0</v>
      </c>
      <c r="I50" s="324">
        <f>SUM(I51:I88)</f>
        <v>0</v>
      </c>
      <c r="J50" s="322">
        <f t="shared" ref="J50:N50" si="5">SUM(J51:J88)</f>
        <v>0</v>
      </c>
      <c r="K50" s="322">
        <f t="shared" si="5"/>
        <v>0</v>
      </c>
      <c r="L50" s="322">
        <f t="shared" si="5"/>
        <v>0</v>
      </c>
      <c r="M50" s="322">
        <f t="shared" si="5"/>
        <v>0</v>
      </c>
      <c r="N50" s="322">
        <f t="shared" si="5"/>
        <v>0</v>
      </c>
      <c r="O50" s="322">
        <f>SUM(O51:O88)</f>
        <v>0</v>
      </c>
      <c r="P50" s="322">
        <f>SUM(G50:O50)</f>
        <v>0</v>
      </c>
      <c r="Q50" s="40"/>
    </row>
    <row r="51" spans="2:17" s="2" customFormat="1" ht="18" customHeight="1" x14ac:dyDescent="0.3">
      <c r="B51" s="39"/>
      <c r="C51" s="785"/>
      <c r="D51" s="786"/>
      <c r="E51" s="787"/>
      <c r="F51" s="317"/>
      <c r="G51" s="92"/>
      <c r="H51" s="92"/>
      <c r="I51" s="92"/>
      <c r="J51" s="92"/>
      <c r="K51" s="92"/>
      <c r="L51" s="92"/>
      <c r="M51" s="92"/>
      <c r="N51" s="92"/>
      <c r="O51" s="92"/>
      <c r="P51" s="99">
        <f>SUM(G51:O51)</f>
        <v>0</v>
      </c>
      <c r="Q51" s="40"/>
    </row>
    <row r="52" spans="2:17" s="2" customFormat="1" ht="18" customHeight="1" x14ac:dyDescent="0.3">
      <c r="B52" s="39"/>
      <c r="C52" s="782"/>
      <c r="D52" s="783"/>
      <c r="E52" s="784"/>
      <c r="F52" s="318"/>
      <c r="G52" s="94"/>
      <c r="H52" s="94"/>
      <c r="I52" s="94"/>
      <c r="J52" s="94"/>
      <c r="K52" s="94"/>
      <c r="L52" s="94"/>
      <c r="M52" s="94"/>
      <c r="N52" s="94"/>
      <c r="O52" s="94"/>
      <c r="P52" s="100">
        <v>0</v>
      </c>
      <c r="Q52" s="40"/>
    </row>
    <row r="53" spans="2:17" s="2" customFormat="1" ht="18" customHeight="1" x14ac:dyDescent="0.3">
      <c r="B53" s="39"/>
      <c r="C53" s="778"/>
      <c r="D53" s="563"/>
      <c r="E53" s="779"/>
      <c r="F53" s="317"/>
      <c r="G53" s="92"/>
      <c r="H53" s="92"/>
      <c r="I53" s="92"/>
      <c r="J53" s="92"/>
      <c r="K53" s="92"/>
      <c r="L53" s="92"/>
      <c r="M53" s="92"/>
      <c r="N53" s="92"/>
      <c r="O53" s="92"/>
      <c r="P53" s="99">
        <f t="shared" ref="P53:P63" si="6">SUM(G53:O53)</f>
        <v>0</v>
      </c>
      <c r="Q53" s="40"/>
    </row>
    <row r="54" spans="2:17" s="2" customFormat="1" ht="18" customHeight="1" x14ac:dyDescent="0.3">
      <c r="B54" s="39"/>
      <c r="C54" s="782"/>
      <c r="D54" s="783"/>
      <c r="E54" s="784"/>
      <c r="F54" s="318"/>
      <c r="G54" s="96"/>
      <c r="H54" s="96"/>
      <c r="I54" s="94"/>
      <c r="J54" s="94"/>
      <c r="K54" s="94"/>
      <c r="L54" s="94"/>
      <c r="M54" s="94"/>
      <c r="N54" s="94"/>
      <c r="O54" s="94"/>
      <c r="P54" s="100">
        <f t="shared" si="6"/>
        <v>0</v>
      </c>
      <c r="Q54" s="40"/>
    </row>
    <row r="55" spans="2:17" s="2" customFormat="1" ht="18" customHeight="1" x14ac:dyDescent="0.3">
      <c r="B55" s="39"/>
      <c r="C55" s="778"/>
      <c r="D55" s="563"/>
      <c r="E55" s="779"/>
      <c r="F55" s="317"/>
      <c r="G55" s="92"/>
      <c r="H55" s="92"/>
      <c r="I55" s="92"/>
      <c r="J55" s="92"/>
      <c r="K55" s="92"/>
      <c r="L55" s="92"/>
      <c r="M55" s="92"/>
      <c r="N55" s="92"/>
      <c r="O55" s="92"/>
      <c r="P55" s="99">
        <f t="shared" si="6"/>
        <v>0</v>
      </c>
      <c r="Q55" s="40"/>
    </row>
    <row r="56" spans="2:17" s="2" customFormat="1" ht="18" customHeight="1" x14ac:dyDescent="0.3">
      <c r="B56" s="39"/>
      <c r="C56" s="782"/>
      <c r="D56" s="783"/>
      <c r="E56" s="784"/>
      <c r="F56" s="318"/>
      <c r="G56" s="94"/>
      <c r="H56" s="94"/>
      <c r="I56" s="94"/>
      <c r="J56" s="94"/>
      <c r="K56" s="94"/>
      <c r="L56" s="94"/>
      <c r="M56" s="94"/>
      <c r="N56" s="94"/>
      <c r="O56" s="94"/>
      <c r="P56" s="100">
        <f t="shared" si="6"/>
        <v>0</v>
      </c>
      <c r="Q56" s="40"/>
    </row>
    <row r="57" spans="2:17" s="2" customFormat="1" ht="18" customHeight="1" x14ac:dyDescent="0.3">
      <c r="B57" s="39"/>
      <c r="C57" s="778"/>
      <c r="D57" s="563"/>
      <c r="E57" s="779"/>
      <c r="F57" s="317"/>
      <c r="G57" s="88"/>
      <c r="H57" s="88"/>
      <c r="I57" s="88"/>
      <c r="J57" s="88"/>
      <c r="K57" s="88"/>
      <c r="L57" s="88"/>
      <c r="M57" s="88"/>
      <c r="N57" s="88"/>
      <c r="O57" s="88"/>
      <c r="P57" s="99">
        <f t="shared" si="6"/>
        <v>0</v>
      </c>
      <c r="Q57" s="40"/>
    </row>
    <row r="58" spans="2:17" s="2" customFormat="1" ht="18" customHeight="1" x14ac:dyDescent="0.3">
      <c r="B58" s="39"/>
      <c r="C58" s="782"/>
      <c r="D58" s="783"/>
      <c r="E58" s="784"/>
      <c r="F58" s="283"/>
      <c r="G58" s="96"/>
      <c r="H58" s="96"/>
      <c r="I58" s="96"/>
      <c r="J58" s="96"/>
      <c r="K58" s="96"/>
      <c r="L58" s="96"/>
      <c r="M58" s="96"/>
      <c r="N58" s="96"/>
      <c r="O58" s="96"/>
      <c r="P58" s="100">
        <f t="shared" si="6"/>
        <v>0</v>
      </c>
      <c r="Q58" s="40"/>
    </row>
    <row r="59" spans="2:17" s="2" customFormat="1" ht="18" customHeight="1" x14ac:dyDescent="0.3">
      <c r="B59" s="39"/>
      <c r="C59" s="778"/>
      <c r="D59" s="563"/>
      <c r="E59" s="779"/>
      <c r="F59" s="285"/>
      <c r="G59" s="92"/>
      <c r="H59" s="92"/>
      <c r="I59" s="92"/>
      <c r="J59" s="92"/>
      <c r="K59" s="92"/>
      <c r="L59" s="92"/>
      <c r="M59" s="92"/>
      <c r="N59" s="92"/>
      <c r="O59" s="92"/>
      <c r="P59" s="99">
        <f t="shared" si="6"/>
        <v>0</v>
      </c>
      <c r="Q59" s="40"/>
    </row>
    <row r="60" spans="2:17" s="2" customFormat="1" ht="18" customHeight="1" x14ac:dyDescent="0.3">
      <c r="B60" s="39"/>
      <c r="C60" s="782"/>
      <c r="D60" s="783"/>
      <c r="E60" s="784"/>
      <c r="F60" s="283"/>
      <c r="G60" s="96"/>
      <c r="H60" s="96"/>
      <c r="I60" s="96"/>
      <c r="J60" s="96"/>
      <c r="K60" s="96"/>
      <c r="L60" s="96"/>
      <c r="M60" s="96"/>
      <c r="N60" s="96"/>
      <c r="O60" s="96"/>
      <c r="P60" s="100">
        <f t="shared" si="6"/>
        <v>0</v>
      </c>
      <c r="Q60" s="40"/>
    </row>
    <row r="61" spans="2:17" s="2" customFormat="1" ht="18" customHeight="1" x14ac:dyDescent="0.3">
      <c r="B61" s="39"/>
      <c r="C61" s="778"/>
      <c r="D61" s="563"/>
      <c r="E61" s="779"/>
      <c r="F61" s="285"/>
      <c r="G61" s="92"/>
      <c r="H61" s="92"/>
      <c r="I61" s="92"/>
      <c r="J61" s="92"/>
      <c r="K61" s="92"/>
      <c r="L61" s="92"/>
      <c r="M61" s="92"/>
      <c r="N61" s="92"/>
      <c r="O61" s="92"/>
      <c r="P61" s="99">
        <f t="shared" si="6"/>
        <v>0</v>
      </c>
      <c r="Q61" s="40"/>
    </row>
    <row r="62" spans="2:17" s="2" customFormat="1" ht="18" customHeight="1" x14ac:dyDescent="0.3">
      <c r="B62" s="39"/>
      <c r="C62" s="782"/>
      <c r="D62" s="783"/>
      <c r="E62" s="784"/>
      <c r="F62" s="283"/>
      <c r="G62" s="96"/>
      <c r="H62" s="96"/>
      <c r="I62" s="96"/>
      <c r="J62" s="96"/>
      <c r="K62" s="96"/>
      <c r="L62" s="96"/>
      <c r="M62" s="96"/>
      <c r="N62" s="96"/>
      <c r="O62" s="96"/>
      <c r="P62" s="100">
        <f t="shared" si="6"/>
        <v>0</v>
      </c>
      <c r="Q62" s="40"/>
    </row>
    <row r="63" spans="2:17" s="2" customFormat="1" ht="18" customHeight="1" x14ac:dyDescent="0.3">
      <c r="B63" s="39"/>
      <c r="C63" s="778"/>
      <c r="D63" s="563"/>
      <c r="E63" s="779"/>
      <c r="F63" s="285"/>
      <c r="G63" s="92"/>
      <c r="H63" s="92"/>
      <c r="I63" s="92"/>
      <c r="J63" s="92"/>
      <c r="K63" s="92"/>
      <c r="L63" s="92"/>
      <c r="M63" s="92"/>
      <c r="N63" s="92"/>
      <c r="O63" s="92"/>
      <c r="P63" s="99">
        <f t="shared" si="6"/>
        <v>0</v>
      </c>
      <c r="Q63" s="40"/>
    </row>
    <row r="64" spans="2:17" s="2" customFormat="1" ht="18" customHeight="1" x14ac:dyDescent="0.3">
      <c r="B64" s="39"/>
      <c r="C64" s="782"/>
      <c r="D64" s="783"/>
      <c r="E64" s="784"/>
      <c r="F64" s="283"/>
      <c r="G64" s="96"/>
      <c r="H64" s="96"/>
      <c r="I64" s="96"/>
      <c r="J64" s="96"/>
      <c r="K64" s="96"/>
      <c r="L64" s="96"/>
      <c r="M64" s="96"/>
      <c r="N64" s="96"/>
      <c r="O64" s="96"/>
      <c r="P64" s="100">
        <f t="shared" ref="P64:P83" si="7">SUM(G64:O64)</f>
        <v>0</v>
      </c>
      <c r="Q64" s="40"/>
    </row>
    <row r="65" spans="2:17" s="2" customFormat="1" ht="18" customHeight="1" x14ac:dyDescent="0.3">
      <c r="B65" s="39"/>
      <c r="C65" s="778"/>
      <c r="D65" s="563"/>
      <c r="E65" s="779"/>
      <c r="F65" s="285"/>
      <c r="G65" s="92"/>
      <c r="H65" s="92"/>
      <c r="I65" s="92"/>
      <c r="J65" s="92"/>
      <c r="K65" s="92"/>
      <c r="L65" s="92"/>
      <c r="M65" s="92"/>
      <c r="N65" s="92"/>
      <c r="O65" s="92"/>
      <c r="P65" s="99">
        <f t="shared" si="7"/>
        <v>0</v>
      </c>
      <c r="Q65" s="40"/>
    </row>
    <row r="66" spans="2:17" s="2" customFormat="1" ht="18" customHeight="1" x14ac:dyDescent="0.3">
      <c r="B66" s="39"/>
      <c r="C66" s="782"/>
      <c r="D66" s="783"/>
      <c r="E66" s="784"/>
      <c r="F66" s="283"/>
      <c r="G66" s="96"/>
      <c r="H66" s="96"/>
      <c r="I66" s="96"/>
      <c r="J66" s="96"/>
      <c r="K66" s="96"/>
      <c r="L66" s="96"/>
      <c r="M66" s="96"/>
      <c r="N66" s="96"/>
      <c r="O66" s="96"/>
      <c r="P66" s="100">
        <f t="shared" si="7"/>
        <v>0</v>
      </c>
      <c r="Q66" s="40"/>
    </row>
    <row r="67" spans="2:17" s="2" customFormat="1" ht="18" customHeight="1" x14ac:dyDescent="0.3">
      <c r="B67" s="39"/>
      <c r="C67" s="778"/>
      <c r="D67" s="563"/>
      <c r="E67" s="779"/>
      <c r="F67" s="285"/>
      <c r="G67" s="92"/>
      <c r="H67" s="92"/>
      <c r="I67" s="92"/>
      <c r="J67" s="92"/>
      <c r="K67" s="92"/>
      <c r="L67" s="92"/>
      <c r="M67" s="92"/>
      <c r="N67" s="92"/>
      <c r="O67" s="92"/>
      <c r="P67" s="99">
        <f t="shared" si="7"/>
        <v>0</v>
      </c>
      <c r="Q67" s="40"/>
    </row>
    <row r="68" spans="2:17" s="2" customFormat="1" ht="18" customHeight="1" x14ac:dyDescent="0.3">
      <c r="B68" s="39"/>
      <c r="C68" s="782"/>
      <c r="D68" s="783"/>
      <c r="E68" s="784"/>
      <c r="F68" s="283"/>
      <c r="G68" s="96"/>
      <c r="H68" s="96"/>
      <c r="I68" s="96"/>
      <c r="J68" s="96"/>
      <c r="K68" s="96"/>
      <c r="L68" s="96"/>
      <c r="M68" s="96"/>
      <c r="N68" s="96"/>
      <c r="O68" s="96"/>
      <c r="P68" s="100">
        <f t="shared" si="7"/>
        <v>0</v>
      </c>
      <c r="Q68" s="40"/>
    </row>
    <row r="69" spans="2:17" s="2" customFormat="1" ht="18" customHeight="1" x14ac:dyDescent="0.3">
      <c r="B69" s="39"/>
      <c r="C69" s="778"/>
      <c r="D69" s="563"/>
      <c r="E69" s="779"/>
      <c r="F69" s="285"/>
      <c r="G69" s="92"/>
      <c r="H69" s="92"/>
      <c r="I69" s="92"/>
      <c r="J69" s="92"/>
      <c r="K69" s="92"/>
      <c r="L69" s="92"/>
      <c r="M69" s="92"/>
      <c r="N69" s="92"/>
      <c r="O69" s="92"/>
      <c r="P69" s="99">
        <f t="shared" si="7"/>
        <v>0</v>
      </c>
      <c r="Q69" s="40"/>
    </row>
    <row r="70" spans="2:17" s="2" customFormat="1" ht="18" customHeight="1" x14ac:dyDescent="0.3">
      <c r="B70" s="39"/>
      <c r="C70" s="782"/>
      <c r="D70" s="783"/>
      <c r="E70" s="784"/>
      <c r="F70" s="283"/>
      <c r="G70" s="96"/>
      <c r="H70" s="96"/>
      <c r="I70" s="96"/>
      <c r="J70" s="96"/>
      <c r="K70" s="96"/>
      <c r="L70" s="96"/>
      <c r="M70" s="96"/>
      <c r="N70" s="96"/>
      <c r="O70" s="96"/>
      <c r="P70" s="100">
        <f t="shared" si="7"/>
        <v>0</v>
      </c>
      <c r="Q70" s="40"/>
    </row>
    <row r="71" spans="2:17" s="2" customFormat="1" ht="18" customHeight="1" x14ac:dyDescent="0.3">
      <c r="B71" s="39"/>
      <c r="C71" s="778"/>
      <c r="D71" s="563"/>
      <c r="E71" s="779"/>
      <c r="F71" s="285"/>
      <c r="G71" s="92"/>
      <c r="H71" s="92"/>
      <c r="I71" s="92"/>
      <c r="J71" s="92"/>
      <c r="K71" s="92"/>
      <c r="L71" s="92"/>
      <c r="M71" s="92"/>
      <c r="N71" s="92"/>
      <c r="O71" s="92"/>
      <c r="P71" s="99">
        <f t="shared" si="7"/>
        <v>0</v>
      </c>
      <c r="Q71" s="40"/>
    </row>
    <row r="72" spans="2:17" s="2" customFormat="1" ht="18" customHeight="1" x14ac:dyDescent="0.3">
      <c r="B72" s="39"/>
      <c r="C72" s="782"/>
      <c r="D72" s="783"/>
      <c r="E72" s="784"/>
      <c r="F72" s="283"/>
      <c r="G72" s="96"/>
      <c r="H72" s="96"/>
      <c r="I72" s="96"/>
      <c r="J72" s="96"/>
      <c r="K72" s="96"/>
      <c r="L72" s="96"/>
      <c r="M72" s="96"/>
      <c r="N72" s="96"/>
      <c r="O72" s="96"/>
      <c r="P72" s="100">
        <f t="shared" si="7"/>
        <v>0</v>
      </c>
      <c r="Q72" s="40"/>
    </row>
    <row r="73" spans="2:17" s="2" customFormat="1" ht="18" customHeight="1" x14ac:dyDescent="0.3">
      <c r="B73" s="39"/>
      <c r="C73" s="778"/>
      <c r="D73" s="563"/>
      <c r="E73" s="779"/>
      <c r="F73" s="285"/>
      <c r="G73" s="92"/>
      <c r="H73" s="92"/>
      <c r="I73" s="92"/>
      <c r="J73" s="92"/>
      <c r="K73" s="92"/>
      <c r="L73" s="92"/>
      <c r="M73" s="92"/>
      <c r="N73" s="92"/>
      <c r="O73" s="92"/>
      <c r="P73" s="99">
        <f t="shared" si="7"/>
        <v>0</v>
      </c>
      <c r="Q73" s="40"/>
    </row>
    <row r="74" spans="2:17" s="2" customFormat="1" ht="18" customHeight="1" x14ac:dyDescent="0.3">
      <c r="B74" s="39"/>
      <c r="C74" s="782"/>
      <c r="D74" s="783"/>
      <c r="E74" s="784"/>
      <c r="F74" s="283"/>
      <c r="G74" s="96"/>
      <c r="H74" s="96"/>
      <c r="I74" s="96"/>
      <c r="J74" s="96"/>
      <c r="K74" s="96"/>
      <c r="L74" s="96"/>
      <c r="M74" s="96"/>
      <c r="N74" s="96"/>
      <c r="O74" s="96"/>
      <c r="P74" s="100">
        <f t="shared" si="7"/>
        <v>0</v>
      </c>
      <c r="Q74" s="40"/>
    </row>
    <row r="75" spans="2:17" s="2" customFormat="1" ht="18" customHeight="1" x14ac:dyDescent="0.3">
      <c r="B75" s="39"/>
      <c r="C75" s="778"/>
      <c r="D75" s="563"/>
      <c r="E75" s="779"/>
      <c r="F75" s="285"/>
      <c r="G75" s="92"/>
      <c r="H75" s="92"/>
      <c r="I75" s="92"/>
      <c r="J75" s="92"/>
      <c r="K75" s="92"/>
      <c r="L75" s="92"/>
      <c r="M75" s="92"/>
      <c r="N75" s="92"/>
      <c r="O75" s="92"/>
      <c r="P75" s="99">
        <f t="shared" si="7"/>
        <v>0</v>
      </c>
      <c r="Q75" s="40"/>
    </row>
    <row r="76" spans="2:17" s="2" customFormat="1" ht="18" customHeight="1" x14ac:dyDescent="0.3">
      <c r="B76" s="39"/>
      <c r="C76" s="782"/>
      <c r="D76" s="783"/>
      <c r="E76" s="784"/>
      <c r="F76" s="283"/>
      <c r="G76" s="96"/>
      <c r="H76" s="96"/>
      <c r="I76" s="96"/>
      <c r="J76" s="96"/>
      <c r="K76" s="96"/>
      <c r="L76" s="96"/>
      <c r="M76" s="96"/>
      <c r="N76" s="96"/>
      <c r="O76" s="96"/>
      <c r="P76" s="100">
        <f t="shared" si="7"/>
        <v>0</v>
      </c>
      <c r="Q76" s="40"/>
    </row>
    <row r="77" spans="2:17" s="2" customFormat="1" ht="18" customHeight="1" x14ac:dyDescent="0.3">
      <c r="B77" s="39"/>
      <c r="C77" s="778"/>
      <c r="D77" s="563"/>
      <c r="E77" s="779"/>
      <c r="F77" s="285"/>
      <c r="G77" s="92"/>
      <c r="H77" s="92"/>
      <c r="I77" s="92"/>
      <c r="J77" s="92"/>
      <c r="K77" s="92"/>
      <c r="L77" s="92"/>
      <c r="M77" s="92"/>
      <c r="N77" s="92"/>
      <c r="O77" s="92"/>
      <c r="P77" s="99">
        <f t="shared" si="7"/>
        <v>0</v>
      </c>
      <c r="Q77" s="40"/>
    </row>
    <row r="78" spans="2:17" s="2" customFormat="1" ht="18" customHeight="1" x14ac:dyDescent="0.3">
      <c r="B78" s="39"/>
      <c r="C78" s="782"/>
      <c r="D78" s="783"/>
      <c r="E78" s="784"/>
      <c r="F78" s="283"/>
      <c r="G78" s="96"/>
      <c r="H78" s="96"/>
      <c r="I78" s="96"/>
      <c r="J78" s="96"/>
      <c r="K78" s="96"/>
      <c r="L78" s="96"/>
      <c r="M78" s="96"/>
      <c r="N78" s="96"/>
      <c r="O78" s="96"/>
      <c r="P78" s="100">
        <f t="shared" si="7"/>
        <v>0</v>
      </c>
      <c r="Q78" s="40"/>
    </row>
    <row r="79" spans="2:17" s="2" customFormat="1" ht="18" customHeight="1" x14ac:dyDescent="0.3">
      <c r="B79" s="39"/>
      <c r="C79" s="778"/>
      <c r="D79" s="563"/>
      <c r="E79" s="779"/>
      <c r="F79" s="285"/>
      <c r="G79" s="92"/>
      <c r="H79" s="92"/>
      <c r="I79" s="92"/>
      <c r="J79" s="92"/>
      <c r="K79" s="92"/>
      <c r="L79" s="92"/>
      <c r="M79" s="92"/>
      <c r="N79" s="92"/>
      <c r="O79" s="92"/>
      <c r="P79" s="99">
        <f t="shared" si="7"/>
        <v>0</v>
      </c>
      <c r="Q79" s="40"/>
    </row>
    <row r="80" spans="2:17" s="2" customFormat="1" ht="18" customHeight="1" x14ac:dyDescent="0.3">
      <c r="B80" s="39"/>
      <c r="C80" s="782"/>
      <c r="D80" s="783"/>
      <c r="E80" s="784"/>
      <c r="F80" s="283"/>
      <c r="G80" s="96"/>
      <c r="H80" s="96"/>
      <c r="I80" s="96"/>
      <c r="J80" s="96"/>
      <c r="K80" s="96"/>
      <c r="L80" s="96"/>
      <c r="M80" s="96"/>
      <c r="N80" s="96"/>
      <c r="O80" s="96"/>
      <c r="P80" s="100">
        <f t="shared" si="7"/>
        <v>0</v>
      </c>
      <c r="Q80" s="40"/>
    </row>
    <row r="81" spans="2:17" s="2" customFormat="1" ht="18" customHeight="1" x14ac:dyDescent="0.3">
      <c r="B81" s="39"/>
      <c r="C81" s="778"/>
      <c r="D81" s="563"/>
      <c r="E81" s="779"/>
      <c r="F81" s="285"/>
      <c r="G81" s="92"/>
      <c r="H81" s="92"/>
      <c r="I81" s="92"/>
      <c r="J81" s="92"/>
      <c r="K81" s="92"/>
      <c r="L81" s="92"/>
      <c r="M81" s="92"/>
      <c r="N81" s="92"/>
      <c r="O81" s="92"/>
      <c r="P81" s="99">
        <f t="shared" si="7"/>
        <v>0</v>
      </c>
      <c r="Q81" s="40"/>
    </row>
    <row r="82" spans="2:17" s="2" customFormat="1" ht="18" customHeight="1" x14ac:dyDescent="0.3">
      <c r="B82" s="39"/>
      <c r="C82" s="782"/>
      <c r="D82" s="783"/>
      <c r="E82" s="784"/>
      <c r="F82" s="283"/>
      <c r="G82" s="96"/>
      <c r="H82" s="96"/>
      <c r="I82" s="96"/>
      <c r="J82" s="96"/>
      <c r="K82" s="96"/>
      <c r="L82" s="96"/>
      <c r="M82" s="96"/>
      <c r="N82" s="96"/>
      <c r="O82" s="96"/>
      <c r="P82" s="100">
        <f t="shared" si="7"/>
        <v>0</v>
      </c>
      <c r="Q82" s="40"/>
    </row>
    <row r="83" spans="2:17" s="2" customFormat="1" ht="18" customHeight="1" x14ac:dyDescent="0.3">
      <c r="B83" s="39"/>
      <c r="C83" s="778"/>
      <c r="D83" s="563"/>
      <c r="E83" s="779"/>
      <c r="F83" s="285"/>
      <c r="G83" s="92"/>
      <c r="H83" s="92"/>
      <c r="I83" s="92"/>
      <c r="J83" s="92"/>
      <c r="K83" s="92"/>
      <c r="L83" s="92"/>
      <c r="M83" s="92"/>
      <c r="N83" s="92"/>
      <c r="O83" s="92"/>
      <c r="P83" s="99">
        <f t="shared" si="7"/>
        <v>0</v>
      </c>
      <c r="Q83" s="40"/>
    </row>
    <row r="84" spans="2:17" s="2" customFormat="1" ht="18" customHeight="1" x14ac:dyDescent="0.3">
      <c r="B84" s="39"/>
      <c r="C84" s="782"/>
      <c r="D84" s="783"/>
      <c r="E84" s="784"/>
      <c r="F84" s="283"/>
      <c r="G84" s="96"/>
      <c r="H84" s="96"/>
      <c r="I84" s="96"/>
      <c r="J84" s="96"/>
      <c r="K84" s="96"/>
      <c r="L84" s="96"/>
      <c r="M84" s="96"/>
      <c r="N84" s="96"/>
      <c r="O84" s="96"/>
      <c r="P84" s="100">
        <f>SUM(G84:O84)</f>
        <v>0</v>
      </c>
      <c r="Q84" s="40"/>
    </row>
    <row r="85" spans="2:17" s="2" customFormat="1" ht="18" customHeight="1" x14ac:dyDescent="0.3">
      <c r="B85" s="39"/>
      <c r="C85" s="778"/>
      <c r="D85" s="563"/>
      <c r="E85" s="779"/>
      <c r="F85" s="285"/>
      <c r="G85" s="92"/>
      <c r="H85" s="92"/>
      <c r="I85" s="92"/>
      <c r="J85" s="92"/>
      <c r="K85" s="92"/>
      <c r="L85" s="92"/>
      <c r="M85" s="92"/>
      <c r="N85" s="92"/>
      <c r="O85" s="92"/>
      <c r="P85" s="99">
        <f>SUM(G85:O85)</f>
        <v>0</v>
      </c>
      <c r="Q85" s="40"/>
    </row>
    <row r="86" spans="2:17" s="2" customFormat="1" ht="18" customHeight="1" x14ac:dyDescent="0.3">
      <c r="B86" s="39"/>
      <c r="C86" s="782"/>
      <c r="D86" s="783"/>
      <c r="E86" s="784"/>
      <c r="F86" s="283"/>
      <c r="G86" s="96"/>
      <c r="H86" s="96"/>
      <c r="I86" s="96"/>
      <c r="J86" s="96"/>
      <c r="K86" s="96"/>
      <c r="L86" s="96"/>
      <c r="M86" s="96"/>
      <c r="N86" s="96"/>
      <c r="O86" s="96"/>
      <c r="P86" s="100">
        <f>SUM(G86:O86)</f>
        <v>0</v>
      </c>
      <c r="Q86" s="40"/>
    </row>
    <row r="87" spans="2:17" s="2" customFormat="1" ht="18" customHeight="1" x14ac:dyDescent="0.3">
      <c r="B87" s="39"/>
      <c r="C87" s="778"/>
      <c r="D87" s="563"/>
      <c r="E87" s="779"/>
      <c r="F87" s="285"/>
      <c r="G87" s="92"/>
      <c r="H87" s="92"/>
      <c r="I87" s="92"/>
      <c r="J87" s="92"/>
      <c r="K87" s="92"/>
      <c r="L87" s="92"/>
      <c r="M87" s="92"/>
      <c r="N87" s="92"/>
      <c r="O87" s="92"/>
      <c r="P87" s="99">
        <f>SUM(G87:O87)</f>
        <v>0</v>
      </c>
      <c r="Q87" s="40"/>
    </row>
    <row r="88" spans="2:17" s="2" customFormat="1" ht="18" customHeight="1" x14ac:dyDescent="0.3">
      <c r="B88" s="39"/>
      <c r="C88" s="788"/>
      <c r="D88" s="789"/>
      <c r="E88" s="790"/>
      <c r="F88" s="290"/>
      <c r="G88" s="102"/>
      <c r="H88" s="102"/>
      <c r="I88" s="102"/>
      <c r="J88" s="102"/>
      <c r="K88" s="102"/>
      <c r="L88" s="102"/>
      <c r="M88" s="102"/>
      <c r="N88" s="102"/>
      <c r="O88" s="102"/>
      <c r="P88" s="103">
        <f>SUM(G88:O88)</f>
        <v>0</v>
      </c>
      <c r="Q88" s="40"/>
    </row>
    <row r="89" spans="2:17" ht="19.2" customHeight="1" x14ac:dyDescent="0.3">
      <c r="B89" s="22"/>
      <c r="Q89" s="21"/>
    </row>
    <row r="90" spans="2:17" ht="24" customHeight="1" x14ac:dyDescent="0.3">
      <c r="B90" s="22"/>
      <c r="C90" s="813" t="s">
        <v>412</v>
      </c>
      <c r="D90" s="814"/>
      <c r="E90" s="814"/>
      <c r="F90" s="814"/>
      <c r="G90" s="814"/>
      <c r="H90" s="814"/>
      <c r="I90" s="814"/>
      <c r="J90" s="814"/>
      <c r="K90" s="814"/>
      <c r="L90" s="814"/>
      <c r="M90" s="814"/>
      <c r="N90" s="814"/>
      <c r="O90" s="814"/>
      <c r="P90" s="815"/>
      <c r="Q90" s="21"/>
    </row>
    <row r="91" spans="2:17" ht="18" customHeight="1" x14ac:dyDescent="0.3">
      <c r="B91" s="22"/>
      <c r="C91" s="707" t="s">
        <v>6</v>
      </c>
      <c r="D91" s="708"/>
      <c r="E91" s="822"/>
      <c r="F91" s="34">
        <f>G91-1</f>
        <v>2024</v>
      </c>
      <c r="G91" s="33">
        <f>YEAR($D$15)</f>
        <v>2025</v>
      </c>
      <c r="H91" s="33">
        <f>G91+1</f>
        <v>2026</v>
      </c>
      <c r="I91" s="33">
        <f t="shared" ref="I91:O91" si="8">H91+1</f>
        <v>2027</v>
      </c>
      <c r="J91" s="33">
        <f t="shared" si="8"/>
        <v>2028</v>
      </c>
      <c r="K91" s="33">
        <f t="shared" si="8"/>
        <v>2029</v>
      </c>
      <c r="L91" s="33">
        <f t="shared" si="8"/>
        <v>2030</v>
      </c>
      <c r="M91" s="33">
        <f t="shared" si="8"/>
        <v>2031</v>
      </c>
      <c r="N91" s="33">
        <f t="shared" si="8"/>
        <v>2032</v>
      </c>
      <c r="O91" s="33">
        <f t="shared" si="8"/>
        <v>2033</v>
      </c>
      <c r="P91" s="33" t="s">
        <v>9</v>
      </c>
      <c r="Q91" s="21"/>
    </row>
    <row r="92" spans="2:17" s="2" customFormat="1" ht="18" customHeight="1" x14ac:dyDescent="0.3">
      <c r="B92" s="39"/>
      <c r="C92" s="819"/>
      <c r="D92" s="820"/>
      <c r="E92" s="821"/>
      <c r="F92" s="287"/>
      <c r="G92" s="104">
        <f>G24-G50</f>
        <v>0</v>
      </c>
      <c r="H92" s="104">
        <f>H24-H50</f>
        <v>0</v>
      </c>
      <c r="I92" s="104">
        <f>I24-I50</f>
        <v>0</v>
      </c>
      <c r="J92" s="104"/>
      <c r="K92" s="104"/>
      <c r="L92" s="104"/>
      <c r="M92" s="104"/>
      <c r="N92" s="104"/>
      <c r="O92" s="104">
        <f>O24-O50</f>
        <v>0</v>
      </c>
      <c r="P92" s="105">
        <f>SUM(G92:O92)</f>
        <v>0</v>
      </c>
      <c r="Q92" s="40"/>
    </row>
    <row r="93" spans="2:17" s="2" customFormat="1" ht="18" customHeight="1" x14ac:dyDescent="0.3">
      <c r="B93" s="39"/>
      <c r="C93" s="43"/>
      <c r="D93" s="43"/>
      <c r="E93" s="43"/>
      <c r="F93" s="43"/>
      <c r="G93" s="325"/>
      <c r="H93" s="325"/>
      <c r="I93" s="325"/>
      <c r="J93" s="325"/>
      <c r="K93" s="325"/>
      <c r="L93" s="325"/>
      <c r="M93" s="325"/>
      <c r="N93" s="325"/>
      <c r="O93" s="325"/>
      <c r="P93" s="325"/>
      <c r="Q93" s="40"/>
    </row>
    <row r="94" spans="2:17" ht="24" customHeight="1" x14ac:dyDescent="0.3">
      <c r="B94" s="22"/>
      <c r="C94" s="813" t="s">
        <v>413</v>
      </c>
      <c r="D94" s="814"/>
      <c r="E94" s="814"/>
      <c r="F94" s="814"/>
      <c r="G94" s="814"/>
      <c r="H94" s="814"/>
      <c r="I94" s="814"/>
      <c r="J94" s="814"/>
      <c r="K94" s="814"/>
      <c r="L94" s="814"/>
      <c r="M94" s="814"/>
      <c r="N94" s="814"/>
      <c r="O94" s="814"/>
      <c r="P94" s="815"/>
      <c r="Q94" s="21"/>
    </row>
    <row r="95" spans="2:17" ht="18" customHeight="1" x14ac:dyDescent="0.3">
      <c r="B95" s="22"/>
      <c r="C95" s="707" t="s">
        <v>6</v>
      </c>
      <c r="D95" s="708"/>
      <c r="E95" s="822"/>
      <c r="F95" s="34">
        <f>G95-1</f>
        <v>2024</v>
      </c>
      <c r="G95" s="33">
        <f>YEAR($D$15)</f>
        <v>2025</v>
      </c>
      <c r="H95" s="33">
        <f>G95+1</f>
        <v>2026</v>
      </c>
      <c r="I95" s="33">
        <f t="shared" ref="I95:O95" si="9">H95+1</f>
        <v>2027</v>
      </c>
      <c r="J95" s="33">
        <f t="shared" si="9"/>
        <v>2028</v>
      </c>
      <c r="K95" s="33">
        <f t="shared" si="9"/>
        <v>2029</v>
      </c>
      <c r="L95" s="33">
        <f t="shared" si="9"/>
        <v>2030</v>
      </c>
      <c r="M95" s="33">
        <f t="shared" si="9"/>
        <v>2031</v>
      </c>
      <c r="N95" s="33">
        <f t="shared" si="9"/>
        <v>2032</v>
      </c>
      <c r="O95" s="33">
        <f t="shared" si="9"/>
        <v>2033</v>
      </c>
      <c r="P95" s="33" t="s">
        <v>9</v>
      </c>
      <c r="Q95" s="21"/>
    </row>
    <row r="96" spans="2:17" s="2" customFormat="1" ht="18" customHeight="1" x14ac:dyDescent="0.3">
      <c r="B96" s="39"/>
      <c r="C96" s="819"/>
      <c r="D96" s="820"/>
      <c r="E96" s="821"/>
      <c r="F96" s="287"/>
      <c r="G96" s="104">
        <f>G28-G54</f>
        <v>0</v>
      </c>
      <c r="H96" s="104">
        <f>H28-H54</f>
        <v>0</v>
      </c>
      <c r="I96" s="104">
        <f>I28-I54</f>
        <v>0</v>
      </c>
      <c r="J96" s="104"/>
      <c r="K96" s="104"/>
      <c r="L96" s="104"/>
      <c r="M96" s="104"/>
      <c r="N96" s="104"/>
      <c r="O96" s="104">
        <f>O28-O54</f>
        <v>0</v>
      </c>
      <c r="P96" s="105">
        <f>SUM(G96:O96)</f>
        <v>0</v>
      </c>
      <c r="Q96" s="40"/>
    </row>
    <row r="97" spans="2:17" s="2" customFormat="1" ht="18" customHeight="1" x14ac:dyDescent="0.3">
      <c r="B97" s="39"/>
      <c r="C97" s="43"/>
      <c r="D97" s="43"/>
      <c r="E97" s="43"/>
      <c r="F97" s="43"/>
      <c r="G97" s="325"/>
      <c r="H97" s="325"/>
      <c r="I97" s="325"/>
      <c r="J97" s="325"/>
      <c r="K97" s="325"/>
      <c r="L97" s="325"/>
      <c r="M97" s="325"/>
      <c r="N97" s="325"/>
      <c r="O97" s="325"/>
      <c r="P97" s="325"/>
      <c r="Q97" s="40"/>
    </row>
    <row r="98" spans="2:17" ht="24" customHeight="1" x14ac:dyDescent="0.3">
      <c r="B98" s="22"/>
      <c r="C98" s="813" t="s">
        <v>414</v>
      </c>
      <c r="D98" s="814"/>
      <c r="E98" s="814"/>
      <c r="F98" s="814"/>
      <c r="G98" s="814"/>
      <c r="H98" s="814"/>
      <c r="I98" s="814"/>
      <c r="J98" s="814"/>
      <c r="K98" s="814"/>
      <c r="L98" s="814"/>
      <c r="M98" s="814"/>
      <c r="N98" s="814"/>
      <c r="O98" s="814"/>
      <c r="P98" s="815"/>
      <c r="Q98" s="21"/>
    </row>
    <row r="99" spans="2:17" ht="18" customHeight="1" x14ac:dyDescent="0.3">
      <c r="B99" s="22"/>
      <c r="C99" s="707" t="s">
        <v>6</v>
      </c>
      <c r="D99" s="708"/>
      <c r="E99" s="822"/>
      <c r="F99" s="34">
        <f>G99-1</f>
        <v>2024</v>
      </c>
      <c r="G99" s="33">
        <f>YEAR($D$15)</f>
        <v>2025</v>
      </c>
      <c r="H99" s="33">
        <f>G99+1</f>
        <v>2026</v>
      </c>
      <c r="I99" s="33">
        <f t="shared" ref="I99:O99" si="10">H99+1</f>
        <v>2027</v>
      </c>
      <c r="J99" s="33">
        <f t="shared" si="10"/>
        <v>2028</v>
      </c>
      <c r="K99" s="33">
        <f t="shared" si="10"/>
        <v>2029</v>
      </c>
      <c r="L99" s="33">
        <f t="shared" si="10"/>
        <v>2030</v>
      </c>
      <c r="M99" s="33">
        <f t="shared" si="10"/>
        <v>2031</v>
      </c>
      <c r="N99" s="33">
        <f t="shared" si="10"/>
        <v>2032</v>
      </c>
      <c r="O99" s="33">
        <f t="shared" si="10"/>
        <v>2033</v>
      </c>
      <c r="P99" s="33" t="s">
        <v>9</v>
      </c>
      <c r="Q99" s="21"/>
    </row>
    <row r="100" spans="2:17" s="2" customFormat="1" ht="18" customHeight="1" x14ac:dyDescent="0.3">
      <c r="B100" s="39"/>
      <c r="C100" s="819"/>
      <c r="D100" s="820"/>
      <c r="E100" s="821"/>
      <c r="F100" s="287"/>
      <c r="G100" s="104">
        <f>G32-G58</f>
        <v>0</v>
      </c>
      <c r="H100" s="104">
        <f>H32-H58</f>
        <v>0</v>
      </c>
      <c r="I100" s="104">
        <f>I32-I58</f>
        <v>0</v>
      </c>
      <c r="J100" s="104"/>
      <c r="K100" s="104"/>
      <c r="L100" s="104">
        <v>-100</v>
      </c>
      <c r="M100" s="104"/>
      <c r="N100" s="104"/>
      <c r="O100" s="104">
        <f>O32-O58</f>
        <v>0</v>
      </c>
      <c r="P100" s="105">
        <f>SUM(G100:O100)</f>
        <v>-100</v>
      </c>
      <c r="Q100" s="40"/>
    </row>
    <row r="101" spans="2:17" ht="19.8" customHeight="1" x14ac:dyDescent="0.3">
      <c r="B101" s="22"/>
      <c r="C101" s="31"/>
      <c r="D101" s="31"/>
      <c r="E101" s="37"/>
      <c r="F101" s="37"/>
      <c r="G101" s="37"/>
      <c r="H101" s="37"/>
      <c r="I101" s="37"/>
      <c r="J101" s="37"/>
      <c r="K101" s="37"/>
      <c r="L101" s="37"/>
      <c r="M101" s="37"/>
      <c r="N101" s="37"/>
      <c r="O101" s="37"/>
      <c r="P101" s="31"/>
      <c r="Q101" s="21"/>
    </row>
    <row r="102" spans="2:17" ht="24" customHeight="1" x14ac:dyDescent="0.3">
      <c r="B102" s="22"/>
      <c r="C102" s="823" t="s">
        <v>7</v>
      </c>
      <c r="D102" s="824"/>
      <c r="E102" s="816" t="s">
        <v>3</v>
      </c>
      <c r="F102" s="817"/>
      <c r="G102" s="817"/>
      <c r="H102" s="817"/>
      <c r="I102" s="817"/>
      <c r="J102" s="817"/>
      <c r="K102" s="817"/>
      <c r="L102" s="817"/>
      <c r="M102" s="817"/>
      <c r="N102" s="817"/>
      <c r="O102" s="817"/>
      <c r="P102" s="818"/>
      <c r="Q102" s="21"/>
    </row>
    <row r="103" spans="2:17" s="2" customFormat="1" ht="18" customHeight="1" x14ac:dyDescent="0.3">
      <c r="B103" s="39"/>
      <c r="C103" s="33" t="s">
        <v>4</v>
      </c>
      <c r="D103" s="33" t="s">
        <v>5</v>
      </c>
      <c r="E103" s="33" t="s">
        <v>6</v>
      </c>
      <c r="F103" s="33">
        <f>G103-1</f>
        <v>2024</v>
      </c>
      <c r="G103" s="33">
        <f>YEAR($D$15)</f>
        <v>2025</v>
      </c>
      <c r="H103" s="33">
        <f>G103+1</f>
        <v>2026</v>
      </c>
      <c r="I103" s="33">
        <f t="shared" ref="I103:O103" si="11">H103+1</f>
        <v>2027</v>
      </c>
      <c r="J103" s="33">
        <f t="shared" si="11"/>
        <v>2028</v>
      </c>
      <c r="K103" s="33">
        <f t="shared" si="11"/>
        <v>2029</v>
      </c>
      <c r="L103" s="33">
        <f t="shared" si="11"/>
        <v>2030</v>
      </c>
      <c r="M103" s="33">
        <f t="shared" si="11"/>
        <v>2031</v>
      </c>
      <c r="N103" s="33">
        <f t="shared" si="11"/>
        <v>2032</v>
      </c>
      <c r="O103" s="33">
        <f t="shared" si="11"/>
        <v>2033</v>
      </c>
      <c r="P103" s="33" t="s">
        <v>9</v>
      </c>
      <c r="Q103" s="40"/>
    </row>
    <row r="104" spans="2:17" s="2" customFormat="1" ht="18" customHeight="1" x14ac:dyDescent="0.3">
      <c r="B104" s="39"/>
      <c r="C104" s="53">
        <v>0.2</v>
      </c>
      <c r="D104" s="72">
        <v>1.67E-2</v>
      </c>
      <c r="E104" s="41" t="s">
        <v>0</v>
      </c>
      <c r="F104" s="41"/>
      <c r="G104" s="95">
        <f>(G92*$C$104)*-1</f>
        <v>0</v>
      </c>
      <c r="H104" s="95">
        <f>(H92*$C$104)*-1</f>
        <v>0</v>
      </c>
      <c r="I104" s="95">
        <f>(I92*$C$104)*-1</f>
        <v>0</v>
      </c>
      <c r="J104" s="95"/>
      <c r="K104" s="95"/>
      <c r="L104" s="95">
        <f>IF(L100&lt;0,L100-1,"")</f>
        <v>-101</v>
      </c>
      <c r="M104" s="95"/>
      <c r="N104" s="95"/>
      <c r="O104" s="95">
        <f>(O92*$C$104)*-1</f>
        <v>0</v>
      </c>
      <c r="P104" s="105">
        <f>SUM(G104:O104)</f>
        <v>-101</v>
      </c>
      <c r="Q104" s="40"/>
    </row>
    <row r="105" spans="2:17" ht="18.600000000000001" customHeight="1" x14ac:dyDescent="0.3">
      <c r="B105" s="22"/>
      <c r="C105" s="38"/>
      <c r="D105" s="31"/>
      <c r="E105" s="37"/>
      <c r="F105" s="37"/>
      <c r="G105" s="37"/>
      <c r="H105" s="37"/>
      <c r="I105" s="37"/>
      <c r="J105" s="37"/>
      <c r="K105" s="37"/>
      <c r="L105" s="37"/>
      <c r="M105" s="37"/>
      <c r="N105" s="37"/>
      <c r="O105" s="37"/>
      <c r="P105" s="31"/>
      <c r="Q105" s="21"/>
    </row>
    <row r="106" spans="2:17" ht="24" customHeight="1" x14ac:dyDescent="0.3">
      <c r="B106" s="22"/>
      <c r="C106" s="813" t="s">
        <v>8</v>
      </c>
      <c r="D106" s="814"/>
      <c r="E106" s="814"/>
      <c r="F106" s="814"/>
      <c r="G106" s="814"/>
      <c r="H106" s="814"/>
      <c r="I106" s="814"/>
      <c r="J106" s="814"/>
      <c r="K106" s="814"/>
      <c r="L106" s="814"/>
      <c r="M106" s="814"/>
      <c r="N106" s="814"/>
      <c r="O106" s="814"/>
      <c r="P106" s="815"/>
      <c r="Q106" s="21"/>
    </row>
    <row r="107" spans="2:17" ht="18" customHeight="1" x14ac:dyDescent="0.3">
      <c r="B107" s="22"/>
      <c r="C107" s="707" t="s">
        <v>6</v>
      </c>
      <c r="D107" s="708"/>
      <c r="E107" s="822"/>
      <c r="F107" s="34">
        <f>G107-1</f>
        <v>2024</v>
      </c>
      <c r="G107" s="33">
        <f>YEAR($D$15)</f>
        <v>2025</v>
      </c>
      <c r="H107" s="34">
        <f>G107+1</f>
        <v>2026</v>
      </c>
      <c r="I107" s="34">
        <f t="shared" ref="I107:O107" si="12">H107+1</f>
        <v>2027</v>
      </c>
      <c r="J107" s="34">
        <f t="shared" si="12"/>
        <v>2028</v>
      </c>
      <c r="K107" s="34">
        <f t="shared" si="12"/>
        <v>2029</v>
      </c>
      <c r="L107" s="34">
        <f t="shared" si="12"/>
        <v>2030</v>
      </c>
      <c r="M107" s="34">
        <f t="shared" si="12"/>
        <v>2031</v>
      </c>
      <c r="N107" s="34">
        <f t="shared" si="12"/>
        <v>2032</v>
      </c>
      <c r="O107" s="34">
        <f t="shared" si="12"/>
        <v>2033</v>
      </c>
      <c r="P107" s="33" t="s">
        <v>9</v>
      </c>
      <c r="Q107" s="21"/>
    </row>
    <row r="108" spans="2:17" s="2" customFormat="1" ht="18" customHeight="1" x14ac:dyDescent="0.3">
      <c r="B108" s="39"/>
      <c r="C108" s="819"/>
      <c r="D108" s="820"/>
      <c r="E108" s="821"/>
      <c r="F108" s="287"/>
      <c r="G108" s="104">
        <f>G92-G104</f>
        <v>0</v>
      </c>
      <c r="H108" s="104">
        <f>H92-H104</f>
        <v>0</v>
      </c>
      <c r="I108" s="104">
        <f>I92-I104</f>
        <v>0</v>
      </c>
      <c r="J108" s="104"/>
      <c r="K108" s="104"/>
      <c r="L108" s="104"/>
      <c r="M108" s="104"/>
      <c r="N108" s="104"/>
      <c r="O108" s="104">
        <f>O92-O104</f>
        <v>0</v>
      </c>
      <c r="P108" s="105">
        <f>SUM(G108:O108)</f>
        <v>0</v>
      </c>
      <c r="Q108" s="40"/>
    </row>
    <row r="109" spans="2:17" x14ac:dyDescent="0.3">
      <c r="B109" s="22"/>
      <c r="C109" s="2"/>
      <c r="D109" s="2"/>
      <c r="E109" s="2"/>
      <c r="F109" s="2"/>
      <c r="G109" s="2"/>
      <c r="H109" s="2"/>
      <c r="I109" s="2"/>
      <c r="J109" s="2"/>
      <c r="K109" s="2"/>
      <c r="L109" s="2"/>
      <c r="M109" s="2"/>
      <c r="N109" s="2"/>
      <c r="O109" s="2"/>
      <c r="P109" s="2"/>
      <c r="Q109" s="21"/>
    </row>
    <row r="110" spans="2:17" ht="22.8" customHeight="1" x14ac:dyDescent="0.3">
      <c r="B110" s="22"/>
      <c r="C110" s="520" t="s">
        <v>17</v>
      </c>
      <c r="D110" s="520"/>
      <c r="E110" s="520"/>
      <c r="F110" s="520"/>
      <c r="G110" s="520"/>
      <c r="H110" s="520"/>
      <c r="I110" s="520"/>
      <c r="J110" s="520"/>
      <c r="K110" s="520"/>
      <c r="L110" s="520"/>
      <c r="M110" s="520"/>
      <c r="N110" s="520"/>
      <c r="O110" s="520"/>
      <c r="P110" s="520"/>
      <c r="Q110" s="21"/>
    </row>
    <row r="111" spans="2:17" ht="14.4" customHeight="1" x14ac:dyDescent="0.3">
      <c r="B111" s="22"/>
      <c r="C111" s="520"/>
      <c r="D111" s="520"/>
      <c r="E111" s="520"/>
      <c r="F111" s="520"/>
      <c r="G111" s="520"/>
      <c r="H111" s="520"/>
      <c r="I111" s="520"/>
      <c r="J111" s="520"/>
      <c r="K111" s="520"/>
      <c r="L111" s="520"/>
      <c r="M111" s="520"/>
      <c r="N111" s="520"/>
      <c r="O111" s="520"/>
      <c r="P111" s="520"/>
      <c r="Q111" s="21"/>
    </row>
    <row r="112" spans="2:17" x14ac:dyDescent="0.3">
      <c r="B112" s="26"/>
      <c r="C112" s="27"/>
      <c r="D112" s="27"/>
      <c r="E112" s="20"/>
      <c r="F112" s="20"/>
      <c r="G112" s="20"/>
      <c r="H112" s="20"/>
      <c r="I112" s="20"/>
      <c r="J112" s="20"/>
      <c r="K112" s="20"/>
      <c r="L112" s="20"/>
      <c r="M112" s="20"/>
      <c r="N112" s="20"/>
      <c r="O112" s="20"/>
      <c r="P112" s="27"/>
      <c r="Q112" s="28"/>
    </row>
    <row r="118" spans="7:10" ht="14.4" customHeight="1" x14ac:dyDescent="0.3">
      <c r="G118" s="29"/>
      <c r="H118" s="29"/>
      <c r="I118" s="29"/>
      <c r="J118" s="29"/>
    </row>
  </sheetData>
  <mergeCells count="88">
    <mergeCell ref="C88:E88"/>
    <mergeCell ref="C83:E83"/>
    <mergeCell ref="C84:E84"/>
    <mergeCell ref="C85:E85"/>
    <mergeCell ref="C86:E86"/>
    <mergeCell ref="C87:E87"/>
    <mergeCell ref="C78:E78"/>
    <mergeCell ref="C79:E79"/>
    <mergeCell ref="C80:E80"/>
    <mergeCell ref="C81:E81"/>
    <mergeCell ref="C82:E82"/>
    <mergeCell ref="C73:E73"/>
    <mergeCell ref="C74:E74"/>
    <mergeCell ref="C75:E75"/>
    <mergeCell ref="C76:E76"/>
    <mergeCell ref="C77:E77"/>
    <mergeCell ref="C68:E68"/>
    <mergeCell ref="C69:E69"/>
    <mergeCell ref="C70:E70"/>
    <mergeCell ref="C71:E71"/>
    <mergeCell ref="C72:E72"/>
    <mergeCell ref="C63:E63"/>
    <mergeCell ref="C64:E64"/>
    <mergeCell ref="C65:E65"/>
    <mergeCell ref="C66:E66"/>
    <mergeCell ref="C67:E67"/>
    <mergeCell ref="C58:E58"/>
    <mergeCell ref="C59:E59"/>
    <mergeCell ref="C60:E60"/>
    <mergeCell ref="C61:E61"/>
    <mergeCell ref="C62:E62"/>
    <mergeCell ref="C53:E53"/>
    <mergeCell ref="C54:E54"/>
    <mergeCell ref="C55:E55"/>
    <mergeCell ref="C56:E56"/>
    <mergeCell ref="C57:E57"/>
    <mergeCell ref="C44:E44"/>
    <mergeCell ref="C45:E45"/>
    <mergeCell ref="C46:E46"/>
    <mergeCell ref="C51:E51"/>
    <mergeCell ref="C52:E52"/>
    <mergeCell ref="C39:E39"/>
    <mergeCell ref="C40:E40"/>
    <mergeCell ref="C41:E41"/>
    <mergeCell ref="C42:E42"/>
    <mergeCell ref="C43:E43"/>
    <mergeCell ref="C34:E34"/>
    <mergeCell ref="C35:E35"/>
    <mergeCell ref="C36:E36"/>
    <mergeCell ref="C37:E37"/>
    <mergeCell ref="C38:E38"/>
    <mergeCell ref="C29:E29"/>
    <mergeCell ref="C30:E30"/>
    <mergeCell ref="C31:E31"/>
    <mergeCell ref="C32:E32"/>
    <mergeCell ref="C33:E33"/>
    <mergeCell ref="C110:P111"/>
    <mergeCell ref="D3:O10"/>
    <mergeCell ref="C102:D102"/>
    <mergeCell ref="C107:E107"/>
    <mergeCell ref="C3:C10"/>
    <mergeCell ref="C24:E24"/>
    <mergeCell ref="C23:E23"/>
    <mergeCell ref="C91:E91"/>
    <mergeCell ref="C50:E50"/>
    <mergeCell ref="C12:P13"/>
    <mergeCell ref="F15:F16"/>
    <mergeCell ref="G15:G16"/>
    <mergeCell ref="C94:P94"/>
    <mergeCell ref="C15:C16"/>
    <mergeCell ref="D15:D16"/>
    <mergeCell ref="C92:E92"/>
    <mergeCell ref="C106:P106"/>
    <mergeCell ref="E102:P102"/>
    <mergeCell ref="C108:E108"/>
    <mergeCell ref="C22:P22"/>
    <mergeCell ref="C48:P48"/>
    <mergeCell ref="C90:P90"/>
    <mergeCell ref="C49:E49"/>
    <mergeCell ref="C98:P98"/>
    <mergeCell ref="C99:E99"/>
    <mergeCell ref="C100:E100"/>
    <mergeCell ref="C95:E95"/>
    <mergeCell ref="C96:E96"/>
    <mergeCell ref="C25:E25"/>
    <mergeCell ref="C26:E26"/>
    <mergeCell ref="C27:E27"/>
    <mergeCell ref="C28:E28"/>
  </mergeCells>
  <conditionalFormatting sqref="A12:B20 Q12:XFD20 A1:XFD11 A21:XFD24 A119:XFD1048576 A118:E118 K118:XFD118 A112:XFD117 A110:C110 A111:B111 Q110:XFD111 A47:XFD50 F25:XFD46 A25:C46 A89:XFD109 F51:XFD88 A51:C88">
    <cfRule type="cellIs" dxfId="98" priority="3" operator="lessThan">
      <formula>0</formula>
    </cfRule>
  </conditionalFormatting>
  <conditionalFormatting sqref="C12">
    <cfRule type="cellIs" dxfId="97" priority="2" operator="lessThan">
      <formula>0</formula>
    </cfRule>
  </conditionalFormatting>
  <conditionalFormatting sqref="Q2:Q20">
    <cfRule type="cellIs" dxfId="96" priority="4" operator="equal">
      <formula>"INATIVO"</formula>
    </cfRule>
  </conditionalFormatting>
  <hyperlinks>
    <hyperlink ref="C110" r:id="rId1" display="This work is licensed under a Creative Commons Attribution-NonCommercial 4.0 International License." xr:uid="{23B084D7-2A09-461A-A470-27E00A275021}"/>
  </hyperlinks>
  <pageMargins left="0.511811024" right="0.511811024" top="0.78740157499999996" bottom="0.78740157499999996" header="0.31496062000000002" footer="0.31496062000000002"/>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25A1986-3629-4E2D-B704-12527AF49A23}">
          <x14:formula1>
            <xm:f>'Cadastro de Itens'!$Y$16:$Y$79</xm:f>
          </x14:formula1>
          <xm:sqref>C51:C88</xm:sqref>
        </x14:dataValidation>
        <x14:dataValidation type="list" allowBlank="1" showInputMessage="1" showErrorMessage="1" xr:uid="{53CDD0DB-8A0E-4AE0-902A-F23C963E13E3}">
          <x14:formula1>
            <xm:f>'Cadastro de Itens'!$AB$16:$AB$79</xm:f>
          </x14:formula1>
          <xm:sqref>C25:C46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6E87B-4B28-490B-AF99-47671915294B}">
  <sheetPr codeName="Planilha14"/>
  <dimension ref="B1:AG185"/>
  <sheetViews>
    <sheetView showGridLines="0" zoomScale="115" zoomScaleNormal="115" workbookViewId="0">
      <selection activeCell="AE35" sqref="AE35"/>
    </sheetView>
  </sheetViews>
  <sheetFormatPr defaultRowHeight="13.2" outlineLevelRow="1" x14ac:dyDescent="0.25"/>
  <cols>
    <col min="1" max="1" width="3" style="333" customWidth="1"/>
    <col min="2" max="2" width="4" style="362" customWidth="1"/>
    <col min="3" max="3" width="1.21875" style="333" customWidth="1"/>
    <col min="4" max="4" width="21" style="333" bestFit="1" customWidth="1"/>
    <col min="5" max="10" width="21" style="333" customWidth="1"/>
    <col min="11" max="12" width="17" style="333" bestFit="1" customWidth="1"/>
    <col min="13" max="14" width="16.88671875" style="333" bestFit="1" customWidth="1"/>
    <col min="15" max="15" width="1.21875" style="333" customWidth="1"/>
    <col min="16" max="16" width="4.44140625" style="362" customWidth="1"/>
    <col min="17" max="17" width="1.109375" style="333" customWidth="1"/>
    <col min="18" max="19" width="8.88671875" style="333"/>
    <col min="20" max="20" width="14.44140625" style="333" bestFit="1" customWidth="1"/>
    <col min="21" max="21" width="1.109375" style="333" customWidth="1"/>
    <col min="22" max="24" width="8.88671875" style="333"/>
    <col min="25" max="25" width="1.109375" style="333" customWidth="1"/>
    <col min="26" max="26" width="8.88671875" style="333"/>
    <col min="27" max="27" width="12.77734375" style="333" bestFit="1" customWidth="1"/>
    <col min="28" max="28" width="18" style="333" bestFit="1" customWidth="1"/>
    <col min="29" max="29" width="1.33203125" style="333" customWidth="1"/>
    <col min="30" max="30" width="3.109375" style="362" customWidth="1"/>
    <col min="31" max="16384" width="8.88671875" style="333"/>
  </cols>
  <sheetData>
    <row r="1" spans="2:30" customFormat="1" ht="14.4" x14ac:dyDescent="0.3"/>
    <row r="2" spans="2:30" customFormat="1" ht="14.4" x14ac:dyDescent="0.3">
      <c r="B2" s="49"/>
      <c r="C2" s="18"/>
      <c r="D2" s="383"/>
      <c r="E2" s="383"/>
      <c r="F2" s="383"/>
      <c r="G2" s="383"/>
      <c r="H2" s="383"/>
      <c r="I2" s="383"/>
      <c r="J2" s="383"/>
      <c r="K2" s="18"/>
      <c r="L2" s="18"/>
      <c r="M2" s="18"/>
      <c r="N2" s="18"/>
      <c r="O2" s="18"/>
      <c r="P2" s="18"/>
      <c r="Q2" s="18"/>
      <c r="R2" s="18"/>
      <c r="S2" s="18"/>
      <c r="T2" s="18"/>
      <c r="U2" s="383"/>
      <c r="V2" s="383"/>
      <c r="W2" s="18"/>
      <c r="X2" s="18"/>
      <c r="Y2" s="18"/>
      <c r="Z2" s="18"/>
      <c r="AA2" s="383"/>
      <c r="AB2" s="18"/>
      <c r="AC2" s="383"/>
      <c r="AD2" s="50"/>
    </row>
    <row r="3" spans="2:30" customFormat="1" ht="12.6" customHeight="1" outlineLevel="1" x14ac:dyDescent="0.3">
      <c r="B3" s="22"/>
      <c r="C3" s="891" t="e" vm="12">
        <v>#VALUE!</v>
      </c>
      <c r="D3" s="891"/>
      <c r="E3" s="534" t="s">
        <v>16</v>
      </c>
      <c r="F3" s="516"/>
      <c r="G3" s="516"/>
      <c r="H3" s="516"/>
      <c r="I3" s="516"/>
      <c r="J3" s="516"/>
      <c r="K3" s="516"/>
      <c r="L3" s="516"/>
      <c r="M3" s="516"/>
      <c r="N3" s="516"/>
      <c r="O3" s="516"/>
      <c r="P3" s="516"/>
      <c r="Q3" s="516"/>
      <c r="R3" s="516"/>
      <c r="S3" s="516"/>
      <c r="T3" s="516"/>
      <c r="U3" s="516"/>
      <c r="V3" s="516"/>
      <c r="W3" s="516"/>
      <c r="X3" s="516"/>
      <c r="Y3" s="516"/>
      <c r="Z3" s="516"/>
      <c r="AA3" s="535"/>
      <c r="AB3" s="828" t="s">
        <v>10</v>
      </c>
      <c r="AC3" s="828"/>
      <c r="AD3" s="16"/>
    </row>
    <row r="4" spans="2:30" customFormat="1" ht="16.2" customHeight="1" outlineLevel="1" x14ac:dyDescent="0.3">
      <c r="B4" s="22"/>
      <c r="C4" s="891"/>
      <c r="D4" s="891"/>
      <c r="E4" s="536"/>
      <c r="F4" s="517"/>
      <c r="G4" s="517"/>
      <c r="H4" s="517"/>
      <c r="I4" s="517"/>
      <c r="J4" s="517"/>
      <c r="K4" s="517"/>
      <c r="L4" s="517"/>
      <c r="M4" s="517"/>
      <c r="N4" s="517"/>
      <c r="O4" s="517"/>
      <c r="P4" s="517"/>
      <c r="Q4" s="517"/>
      <c r="R4" s="517"/>
      <c r="S4" s="517"/>
      <c r="T4" s="517"/>
      <c r="U4" s="517"/>
      <c r="V4" s="517"/>
      <c r="W4" s="517"/>
      <c r="X4" s="517"/>
      <c r="Y4" s="517"/>
      <c r="Z4" s="517"/>
      <c r="AA4" s="537"/>
      <c r="AB4" s="880" t="s">
        <v>15</v>
      </c>
      <c r="AC4" s="880"/>
      <c r="AD4" s="16"/>
    </row>
    <row r="5" spans="2:30" customFormat="1" ht="10.199999999999999" customHeight="1" outlineLevel="1" x14ac:dyDescent="0.3">
      <c r="B5" s="22"/>
      <c r="C5" s="891"/>
      <c r="D5" s="891"/>
      <c r="E5" s="536"/>
      <c r="F5" s="517"/>
      <c r="G5" s="517"/>
      <c r="H5" s="517"/>
      <c r="I5" s="517"/>
      <c r="J5" s="517"/>
      <c r="K5" s="517"/>
      <c r="L5" s="517"/>
      <c r="M5" s="517"/>
      <c r="N5" s="517"/>
      <c r="O5" s="517"/>
      <c r="P5" s="517"/>
      <c r="Q5" s="517"/>
      <c r="R5" s="517"/>
      <c r="S5" s="517"/>
      <c r="T5" s="517"/>
      <c r="U5" s="517"/>
      <c r="V5" s="517"/>
      <c r="W5" s="517"/>
      <c r="X5" s="517"/>
      <c r="Y5" s="517"/>
      <c r="Z5" s="517"/>
      <c r="AA5" s="537"/>
      <c r="AB5" s="828" t="s">
        <v>11</v>
      </c>
      <c r="AC5" s="828"/>
      <c r="AD5" s="16"/>
    </row>
    <row r="6" spans="2:30" customFormat="1" ht="15" customHeight="1" outlineLevel="1" x14ac:dyDescent="0.3">
      <c r="B6" s="22"/>
      <c r="C6" s="891"/>
      <c r="D6" s="891"/>
      <c r="E6" s="536"/>
      <c r="F6" s="517"/>
      <c r="G6" s="517"/>
      <c r="H6" s="517"/>
      <c r="I6" s="517"/>
      <c r="J6" s="517"/>
      <c r="K6" s="517"/>
      <c r="L6" s="517"/>
      <c r="M6" s="517"/>
      <c r="N6" s="517"/>
      <c r="O6" s="517"/>
      <c r="P6" s="517"/>
      <c r="Q6" s="517"/>
      <c r="R6" s="517"/>
      <c r="S6" s="517"/>
      <c r="T6" s="517"/>
      <c r="U6" s="517"/>
      <c r="V6" s="517"/>
      <c r="W6" s="517"/>
      <c r="X6" s="517"/>
      <c r="Y6" s="517"/>
      <c r="Z6" s="517"/>
      <c r="AA6" s="537"/>
      <c r="AB6" s="880" t="s">
        <v>12</v>
      </c>
      <c r="AC6" s="880"/>
      <c r="AD6" s="16"/>
    </row>
    <row r="7" spans="2:30" customFormat="1" ht="11.4" customHeight="1" outlineLevel="1" x14ac:dyDescent="0.3">
      <c r="B7" s="22"/>
      <c r="C7" s="891"/>
      <c r="D7" s="891"/>
      <c r="E7" s="536"/>
      <c r="F7" s="517"/>
      <c r="G7" s="517"/>
      <c r="H7" s="517"/>
      <c r="I7" s="517"/>
      <c r="J7" s="517"/>
      <c r="K7" s="517"/>
      <c r="L7" s="517"/>
      <c r="M7" s="517"/>
      <c r="N7" s="517"/>
      <c r="O7" s="517"/>
      <c r="P7" s="517"/>
      <c r="Q7" s="517"/>
      <c r="R7" s="517"/>
      <c r="S7" s="517"/>
      <c r="T7" s="517"/>
      <c r="U7" s="517"/>
      <c r="V7" s="517"/>
      <c r="W7" s="517"/>
      <c r="X7" s="517"/>
      <c r="Y7" s="517"/>
      <c r="Z7" s="517"/>
      <c r="AA7" s="537"/>
      <c r="AB7" s="828" t="s">
        <v>13</v>
      </c>
      <c r="AC7" s="828"/>
      <c r="AD7" s="16"/>
    </row>
    <row r="8" spans="2:30" customFormat="1" ht="14.4" customHeight="1" outlineLevel="1" x14ac:dyDescent="0.3">
      <c r="B8" s="22"/>
      <c r="C8" s="891"/>
      <c r="D8" s="891"/>
      <c r="E8" s="536"/>
      <c r="F8" s="517"/>
      <c r="G8" s="517"/>
      <c r="H8" s="517"/>
      <c r="I8" s="517"/>
      <c r="J8" s="517"/>
      <c r="K8" s="517"/>
      <c r="L8" s="517"/>
      <c r="M8" s="517"/>
      <c r="N8" s="517"/>
      <c r="O8" s="517"/>
      <c r="P8" s="517"/>
      <c r="Q8" s="517"/>
      <c r="R8" s="517"/>
      <c r="S8" s="517"/>
      <c r="T8" s="517"/>
      <c r="U8" s="517"/>
      <c r="V8" s="517"/>
      <c r="W8" s="517"/>
      <c r="X8" s="517"/>
      <c r="Y8" s="517"/>
      <c r="Z8" s="517"/>
      <c r="AA8" s="537"/>
      <c r="AB8" s="890">
        <v>45709</v>
      </c>
      <c r="AC8" s="890"/>
      <c r="AD8" s="16"/>
    </row>
    <row r="9" spans="2:30" customFormat="1" ht="12" customHeight="1" outlineLevel="1" x14ac:dyDescent="0.3">
      <c r="B9" s="22"/>
      <c r="C9" s="891"/>
      <c r="D9" s="891"/>
      <c r="E9" s="536"/>
      <c r="F9" s="517"/>
      <c r="G9" s="517"/>
      <c r="H9" s="517"/>
      <c r="I9" s="517"/>
      <c r="J9" s="517"/>
      <c r="K9" s="517"/>
      <c r="L9" s="517"/>
      <c r="M9" s="517"/>
      <c r="N9" s="517"/>
      <c r="O9" s="517"/>
      <c r="P9" s="517"/>
      <c r="Q9" s="517"/>
      <c r="R9" s="517"/>
      <c r="S9" s="517"/>
      <c r="T9" s="517"/>
      <c r="U9" s="517"/>
      <c r="V9" s="517"/>
      <c r="W9" s="517"/>
      <c r="X9" s="517"/>
      <c r="Y9" s="517"/>
      <c r="Z9" s="517"/>
      <c r="AA9" s="537"/>
      <c r="AB9" s="828" t="s">
        <v>14</v>
      </c>
      <c r="AC9" s="828"/>
      <c r="AD9" s="16"/>
    </row>
    <row r="10" spans="2:30" customFormat="1" ht="14.4" customHeight="1" outlineLevel="1" x14ac:dyDescent="0.3">
      <c r="B10" s="22"/>
      <c r="C10" s="891"/>
      <c r="D10" s="891"/>
      <c r="E10" s="538"/>
      <c r="F10" s="518"/>
      <c r="G10" s="518"/>
      <c r="H10" s="518"/>
      <c r="I10" s="518"/>
      <c r="J10" s="518"/>
      <c r="K10" s="518"/>
      <c r="L10" s="518"/>
      <c r="M10" s="518"/>
      <c r="N10" s="518"/>
      <c r="O10" s="518"/>
      <c r="P10" s="518"/>
      <c r="Q10" s="518"/>
      <c r="R10" s="518"/>
      <c r="S10" s="518"/>
      <c r="T10" s="518"/>
      <c r="U10" s="518"/>
      <c r="V10" s="518"/>
      <c r="W10" s="518"/>
      <c r="X10" s="518"/>
      <c r="Y10" s="518"/>
      <c r="Z10" s="518"/>
      <c r="AA10" s="539"/>
      <c r="AB10" s="880" t="s">
        <v>456</v>
      </c>
      <c r="AC10" s="880"/>
      <c r="AD10" s="16"/>
    </row>
    <row r="11" spans="2:30" customFormat="1" ht="13.2" customHeight="1" outlineLevel="1" x14ac:dyDescent="0.3">
      <c r="B11" s="22"/>
      <c r="C11" s="37"/>
      <c r="D11" s="333"/>
      <c r="E11" s="333"/>
      <c r="F11" s="333"/>
      <c r="G11" s="333"/>
      <c r="H11" s="333"/>
      <c r="I11" s="333"/>
      <c r="J11" s="333"/>
      <c r="K11" s="15"/>
      <c r="L11" s="15"/>
      <c r="M11" s="15"/>
      <c r="N11" s="15"/>
      <c r="O11" s="15"/>
      <c r="P11" s="15"/>
      <c r="Q11" s="15"/>
      <c r="R11" s="15"/>
      <c r="S11" s="15"/>
      <c r="T11" s="15"/>
      <c r="U11" s="15"/>
      <c r="V11" s="47"/>
      <c r="W11" s="447"/>
      <c r="AD11" s="21"/>
    </row>
    <row r="12" spans="2:30" ht="13.2" customHeight="1" outlineLevel="1" x14ac:dyDescent="0.25">
      <c r="B12" s="384"/>
      <c r="C12" s="510" t="s">
        <v>451</v>
      </c>
      <c r="D12" s="511"/>
      <c r="E12" s="511"/>
      <c r="F12" s="511"/>
      <c r="G12" s="511"/>
      <c r="H12" s="511"/>
      <c r="I12" s="511"/>
      <c r="J12" s="511"/>
      <c r="K12" s="511"/>
      <c r="L12" s="511"/>
      <c r="M12" s="511"/>
      <c r="N12" s="511"/>
      <c r="O12" s="511"/>
      <c r="P12" s="511"/>
      <c r="Q12" s="511"/>
      <c r="R12" s="511"/>
      <c r="S12" s="511"/>
      <c r="T12" s="511"/>
      <c r="U12" s="511"/>
      <c r="V12" s="511"/>
      <c r="W12" s="511"/>
      <c r="X12" s="511"/>
      <c r="Y12" s="511"/>
      <c r="Z12" s="511"/>
      <c r="AA12" s="511"/>
      <c r="AB12" s="511"/>
      <c r="AC12" s="512"/>
      <c r="AD12" s="385"/>
    </row>
    <row r="13" spans="2:30" ht="13.2" customHeight="1" outlineLevel="1" x14ac:dyDescent="0.25">
      <c r="B13" s="384"/>
      <c r="C13" s="513"/>
      <c r="D13" s="514"/>
      <c r="E13" s="514"/>
      <c r="F13" s="514"/>
      <c r="G13" s="514"/>
      <c r="H13" s="514"/>
      <c r="I13" s="514"/>
      <c r="J13" s="514"/>
      <c r="K13" s="514"/>
      <c r="L13" s="514"/>
      <c r="M13" s="514"/>
      <c r="N13" s="514"/>
      <c r="O13" s="514"/>
      <c r="P13" s="514"/>
      <c r="Q13" s="514"/>
      <c r="R13" s="514"/>
      <c r="S13" s="514"/>
      <c r="T13" s="514"/>
      <c r="U13" s="514"/>
      <c r="V13" s="514"/>
      <c r="W13" s="514"/>
      <c r="X13" s="514"/>
      <c r="Y13" s="514"/>
      <c r="Z13" s="514"/>
      <c r="AA13" s="514"/>
      <c r="AB13" s="514"/>
      <c r="AC13" s="515"/>
      <c r="AD13" s="385"/>
    </row>
    <row r="14" spans="2:30" s="362" customFormat="1" ht="13.8" thickBot="1" x14ac:dyDescent="0.3">
      <c r="B14" s="384"/>
      <c r="AD14" s="385"/>
    </row>
    <row r="15" spans="2:30" ht="4.8" customHeight="1" thickBot="1" x14ac:dyDescent="0.3">
      <c r="B15" s="384"/>
      <c r="C15" s="363"/>
      <c r="D15" s="364"/>
      <c r="E15" s="364"/>
      <c r="F15" s="364"/>
      <c r="G15" s="364"/>
      <c r="H15" s="364"/>
      <c r="I15" s="364"/>
      <c r="J15" s="364"/>
      <c r="K15" s="364"/>
      <c r="L15" s="364"/>
      <c r="M15" s="364"/>
      <c r="N15" s="364"/>
      <c r="O15" s="365"/>
      <c r="Q15" s="363"/>
      <c r="R15" s="364"/>
      <c r="S15" s="364"/>
      <c r="T15" s="364"/>
      <c r="U15" s="364"/>
      <c r="V15" s="364"/>
      <c r="W15" s="364"/>
      <c r="X15" s="364"/>
      <c r="Y15" s="364"/>
      <c r="Z15" s="364"/>
      <c r="AA15" s="364"/>
      <c r="AB15" s="364"/>
      <c r="AC15" s="365"/>
      <c r="AD15" s="385"/>
    </row>
    <row r="16" spans="2:30" ht="18" thickBot="1" x14ac:dyDescent="0.3">
      <c r="B16" s="384"/>
      <c r="C16" s="366"/>
      <c r="D16" s="829" t="s">
        <v>422</v>
      </c>
      <c r="E16" s="830"/>
      <c r="F16" s="830"/>
      <c r="G16" s="830"/>
      <c r="H16" s="830"/>
      <c r="I16" s="830"/>
      <c r="J16" s="830"/>
      <c r="K16" s="830"/>
      <c r="L16" s="830"/>
      <c r="M16" s="830"/>
      <c r="N16" s="831"/>
      <c r="O16" s="367"/>
      <c r="Q16" s="366"/>
      <c r="R16" s="556" t="s">
        <v>423</v>
      </c>
      <c r="S16" s="557"/>
      <c r="T16" s="557"/>
      <c r="U16" s="557"/>
      <c r="V16" s="557"/>
      <c r="W16" s="557"/>
      <c r="X16" s="557"/>
      <c r="Y16" s="557"/>
      <c r="Z16" s="557"/>
      <c r="AA16" s="557"/>
      <c r="AB16" s="557"/>
      <c r="AC16" s="367"/>
      <c r="AD16" s="385"/>
    </row>
    <row r="17" spans="2:30" ht="4.8" customHeight="1" thickBot="1" x14ac:dyDescent="0.3">
      <c r="B17" s="384"/>
      <c r="C17" s="366"/>
      <c r="D17" s="362"/>
      <c r="E17" s="362"/>
      <c r="F17" s="362"/>
      <c r="G17" s="362"/>
      <c r="H17" s="362"/>
      <c r="I17" s="362"/>
      <c r="J17" s="362"/>
      <c r="K17" s="362"/>
      <c r="L17" s="362"/>
      <c r="M17" s="362"/>
      <c r="N17" s="362"/>
      <c r="O17" s="367"/>
      <c r="Q17" s="366"/>
      <c r="R17" s="362"/>
      <c r="S17" s="362"/>
      <c r="T17" s="362"/>
      <c r="U17" s="362"/>
      <c r="V17" s="362"/>
      <c r="W17" s="362"/>
      <c r="X17" s="362"/>
      <c r="Y17" s="362"/>
      <c r="Z17" s="362"/>
      <c r="AA17" s="362"/>
      <c r="AB17" s="362"/>
      <c r="AC17" s="367"/>
      <c r="AD17" s="385"/>
    </row>
    <row r="18" spans="2:30" ht="13.8" customHeight="1" thickBot="1" x14ac:dyDescent="0.3">
      <c r="B18" s="384"/>
      <c r="C18" s="366"/>
      <c r="D18" s="382" t="s">
        <v>424</v>
      </c>
      <c r="E18" s="382">
        <f>Diagnóstico!F23</f>
        <v>2024</v>
      </c>
      <c r="F18" s="382">
        <f>Diagnóstico!G23</f>
        <v>2025</v>
      </c>
      <c r="G18" s="382">
        <f>Diagnóstico!H23</f>
        <v>2026</v>
      </c>
      <c r="H18" s="382">
        <f>Diagnóstico!I23</f>
        <v>2027</v>
      </c>
      <c r="I18" s="382">
        <f>Diagnóstico!J23</f>
        <v>2028</v>
      </c>
      <c r="J18" s="382">
        <f>Diagnóstico!K23</f>
        <v>2029</v>
      </c>
      <c r="K18" s="382">
        <f>Diagnóstico!L23</f>
        <v>2030</v>
      </c>
      <c r="L18" s="382">
        <f>Diagnóstico!M23</f>
        <v>2031</v>
      </c>
      <c r="M18" s="382">
        <f>Diagnóstico!N23</f>
        <v>2032</v>
      </c>
      <c r="N18" s="382">
        <f>Diagnóstico!O23</f>
        <v>2033</v>
      </c>
      <c r="O18" s="367"/>
      <c r="Q18" s="366"/>
      <c r="R18" s="881" t="s">
        <v>452</v>
      </c>
      <c r="S18" s="882"/>
      <c r="T18" s="883"/>
      <c r="U18" s="362"/>
      <c r="V18" s="856" t="s">
        <v>438</v>
      </c>
      <c r="W18" s="857"/>
      <c r="X18" s="858"/>
      <c r="Y18" s="362"/>
      <c r="Z18" s="856" t="s">
        <v>425</v>
      </c>
      <c r="AA18" s="857"/>
      <c r="AB18" s="858"/>
      <c r="AC18" s="367"/>
      <c r="AD18" s="385"/>
    </row>
    <row r="19" spans="2:30" ht="4.8" customHeight="1" thickBot="1" x14ac:dyDescent="0.3">
      <c r="B19" s="384"/>
      <c r="C19" s="366"/>
      <c r="O19" s="367"/>
      <c r="Q19" s="366"/>
      <c r="R19" s="884"/>
      <c r="S19" s="885"/>
      <c r="T19" s="886"/>
      <c r="U19" s="362"/>
      <c r="V19" s="859"/>
      <c r="W19" s="860"/>
      <c r="X19" s="861"/>
      <c r="Y19" s="362"/>
      <c r="Z19" s="859"/>
      <c r="AA19" s="860"/>
      <c r="AB19" s="861"/>
      <c r="AC19" s="367"/>
      <c r="AD19" s="385"/>
    </row>
    <row r="20" spans="2:30" ht="15" customHeight="1" thickBot="1" x14ac:dyDescent="0.3">
      <c r="B20" s="384"/>
      <c r="C20" s="366"/>
      <c r="D20" s="368" t="s">
        <v>426</v>
      </c>
      <c r="E20" s="393">
        <f>Diagnóstico!F24</f>
        <v>0</v>
      </c>
      <c r="F20" s="393">
        <f>Diagnóstico!G24</f>
        <v>0</v>
      </c>
      <c r="G20" s="393">
        <f>Diagnóstico!H24</f>
        <v>0</v>
      </c>
      <c r="H20" s="393">
        <f>Diagnóstico!I24</f>
        <v>0</v>
      </c>
      <c r="I20" s="393">
        <f>Diagnóstico!J24</f>
        <v>0</v>
      </c>
      <c r="J20" s="393">
        <f>Diagnóstico!K24</f>
        <v>0</v>
      </c>
      <c r="K20" s="393">
        <f>Diagnóstico!L24</f>
        <v>0</v>
      </c>
      <c r="L20" s="393">
        <f>Diagnóstico!M24</f>
        <v>0</v>
      </c>
      <c r="M20" s="393">
        <f>Diagnóstico!N24</f>
        <v>0</v>
      </c>
      <c r="N20" s="393">
        <f>Diagnóstico!O24</f>
        <v>0</v>
      </c>
      <c r="O20" s="367"/>
      <c r="Q20" s="366"/>
      <c r="R20" s="884"/>
      <c r="S20" s="885"/>
      <c r="T20" s="886"/>
      <c r="U20" s="362"/>
      <c r="V20" s="859"/>
      <c r="W20" s="860"/>
      <c r="X20" s="861"/>
      <c r="Y20" s="362"/>
      <c r="Z20" s="859"/>
      <c r="AA20" s="860"/>
      <c r="AB20" s="861"/>
      <c r="AC20" s="367"/>
      <c r="AD20" s="385"/>
    </row>
    <row r="21" spans="2:30" ht="4.8" customHeight="1" thickBot="1" x14ac:dyDescent="0.3">
      <c r="B21" s="384"/>
      <c r="C21" s="366"/>
      <c r="D21" s="386"/>
      <c r="E21" s="386"/>
      <c r="F21" s="386"/>
      <c r="G21" s="386"/>
      <c r="H21" s="386"/>
      <c r="I21" s="386"/>
      <c r="J21" s="386"/>
      <c r="K21" s="362"/>
      <c r="L21" s="362"/>
      <c r="M21" s="362"/>
      <c r="N21" s="362"/>
      <c r="O21" s="367"/>
      <c r="Q21" s="366"/>
      <c r="R21" s="887"/>
      <c r="S21" s="888"/>
      <c r="T21" s="889"/>
      <c r="U21" s="362"/>
      <c r="V21" s="862"/>
      <c r="W21" s="863"/>
      <c r="X21" s="864"/>
      <c r="Y21" s="362"/>
      <c r="Z21" s="862"/>
      <c r="AA21" s="863"/>
      <c r="AB21" s="864"/>
      <c r="AC21" s="367"/>
      <c r="AD21" s="385"/>
    </row>
    <row r="22" spans="2:30" ht="13.8" customHeight="1" thickBot="1" x14ac:dyDescent="0.3">
      <c r="B22" s="384"/>
      <c r="C22" s="366"/>
      <c r="D22" s="368" t="s">
        <v>427</v>
      </c>
      <c r="E22" s="394">
        <f>Diagnóstico!F50-Diagnóstico!F51-Diagnóstico!F52-Diagnóstico!F56-Diagnóstico!F57</f>
        <v>0</v>
      </c>
      <c r="F22" s="394">
        <f>Diagnóstico!G50-Diagnóstico!G51-Diagnóstico!G52-Diagnóstico!G56-Diagnóstico!G57</f>
        <v>0</v>
      </c>
      <c r="G22" s="394">
        <f>Diagnóstico!H50-Diagnóstico!H51-Diagnóstico!H52-Diagnóstico!H56-Diagnóstico!H57</f>
        <v>0</v>
      </c>
      <c r="H22" s="394">
        <f>Diagnóstico!I50-Diagnóstico!I51-Diagnóstico!I52-Diagnóstico!I56-Diagnóstico!I57</f>
        <v>0</v>
      </c>
      <c r="I22" s="394">
        <f>Diagnóstico!J50-Diagnóstico!J51-Diagnóstico!J52-Diagnóstico!J56-Diagnóstico!J57</f>
        <v>0</v>
      </c>
      <c r="J22" s="394">
        <f>Diagnóstico!K50-Diagnóstico!K51-Diagnóstico!K52-Diagnóstico!K56-Diagnóstico!K57</f>
        <v>0</v>
      </c>
      <c r="K22" s="394">
        <f>Diagnóstico!L50-Diagnóstico!L51-Diagnóstico!L52-Diagnóstico!L56-Diagnóstico!L57</f>
        <v>0</v>
      </c>
      <c r="L22" s="394">
        <f>Diagnóstico!M50-Diagnóstico!M51-Diagnóstico!M52-Diagnóstico!M56-Diagnóstico!M57</f>
        <v>0</v>
      </c>
      <c r="M22" s="394">
        <f>Diagnóstico!N50-Diagnóstico!N51-Diagnóstico!N52-Diagnóstico!N56-Diagnóstico!N57</f>
        <v>0</v>
      </c>
      <c r="N22" s="394">
        <f>Diagnóstico!O50-Diagnóstico!O51-Diagnóstico!O52-Diagnóstico!O56-Diagnóstico!O57</f>
        <v>0</v>
      </c>
      <c r="O22" s="367"/>
      <c r="Q22" s="366"/>
      <c r="R22" s="832">
        <f>E36</f>
        <v>0</v>
      </c>
      <c r="S22" s="833"/>
      <c r="T22" s="834"/>
      <c r="U22" s="362"/>
      <c r="V22" s="841">
        <f>E32</f>
        <v>0</v>
      </c>
      <c r="W22" s="842"/>
      <c r="X22" s="843"/>
      <c r="Y22" s="362"/>
      <c r="Z22" s="850"/>
      <c r="AA22" s="851"/>
      <c r="AB22" s="841" t="s">
        <v>428</v>
      </c>
      <c r="AC22" s="367"/>
      <c r="AD22" s="385"/>
    </row>
    <row r="23" spans="2:30" ht="4.8" customHeight="1" thickBot="1" x14ac:dyDescent="0.3">
      <c r="B23" s="384"/>
      <c r="C23" s="366"/>
      <c r="D23" s="386"/>
      <c r="E23" s="386"/>
      <c r="F23" s="386"/>
      <c r="G23" s="386"/>
      <c r="H23" s="386"/>
      <c r="I23" s="386"/>
      <c r="J23" s="386"/>
      <c r="K23" s="362"/>
      <c r="L23" s="362"/>
      <c r="M23" s="362"/>
      <c r="N23" s="362"/>
      <c r="O23" s="367"/>
      <c r="Q23" s="366"/>
      <c r="R23" s="835"/>
      <c r="S23" s="836"/>
      <c r="T23" s="837"/>
      <c r="U23" s="362"/>
      <c r="V23" s="844"/>
      <c r="W23" s="845"/>
      <c r="X23" s="846"/>
      <c r="Y23" s="362"/>
      <c r="Z23" s="852"/>
      <c r="AA23" s="853"/>
      <c r="AB23" s="844"/>
      <c r="AC23" s="367"/>
      <c r="AD23" s="385"/>
    </row>
    <row r="24" spans="2:30" ht="13.8" customHeight="1" thickBot="1" x14ac:dyDescent="0.3">
      <c r="B24" s="384"/>
      <c r="C24" s="366"/>
      <c r="D24" s="370" t="s">
        <v>429</v>
      </c>
      <c r="E24" s="395">
        <f>E20-E22</f>
        <v>0</v>
      </c>
      <c r="F24" s="395">
        <f t="shared" ref="F24:N24" si="0">F20-F22</f>
        <v>0</v>
      </c>
      <c r="G24" s="395">
        <f t="shared" si="0"/>
        <v>0</v>
      </c>
      <c r="H24" s="395">
        <f t="shared" si="0"/>
        <v>0</v>
      </c>
      <c r="I24" s="395">
        <f t="shared" si="0"/>
        <v>0</v>
      </c>
      <c r="J24" s="395">
        <f t="shared" si="0"/>
        <v>0</v>
      </c>
      <c r="K24" s="395">
        <f t="shared" si="0"/>
        <v>0</v>
      </c>
      <c r="L24" s="395">
        <f t="shared" si="0"/>
        <v>0</v>
      </c>
      <c r="M24" s="395">
        <f t="shared" si="0"/>
        <v>0</v>
      </c>
      <c r="N24" s="395">
        <f t="shared" si="0"/>
        <v>0</v>
      </c>
      <c r="O24" s="367"/>
      <c r="Q24" s="366"/>
      <c r="R24" s="838"/>
      <c r="S24" s="839"/>
      <c r="T24" s="840"/>
      <c r="U24" s="362"/>
      <c r="V24" s="847"/>
      <c r="W24" s="848"/>
      <c r="X24" s="849"/>
      <c r="Y24" s="362"/>
      <c r="Z24" s="854"/>
      <c r="AA24" s="855"/>
      <c r="AB24" s="847"/>
      <c r="AC24" s="367"/>
      <c r="AD24" s="385"/>
    </row>
    <row r="25" spans="2:30" ht="4.8" customHeight="1" thickBot="1" x14ac:dyDescent="0.3">
      <c r="B25" s="384"/>
      <c r="C25" s="366"/>
      <c r="D25" s="386"/>
      <c r="E25" s="386"/>
      <c r="F25" s="386"/>
      <c r="G25" s="386"/>
      <c r="H25" s="386"/>
      <c r="I25" s="386"/>
      <c r="J25" s="386"/>
      <c r="K25" s="362"/>
      <c r="L25" s="362"/>
      <c r="M25" s="362"/>
      <c r="N25" s="362"/>
      <c r="O25" s="367"/>
      <c r="Q25" s="366"/>
      <c r="R25" s="362"/>
      <c r="S25" s="362"/>
      <c r="T25" s="362"/>
      <c r="U25" s="362"/>
      <c r="V25" s="362"/>
      <c r="W25" s="362"/>
      <c r="X25" s="362"/>
      <c r="Y25" s="362"/>
      <c r="Z25" s="362"/>
      <c r="AA25" s="362"/>
      <c r="AB25" s="362"/>
      <c r="AC25" s="367"/>
      <c r="AD25" s="385"/>
    </row>
    <row r="26" spans="2:30" ht="15" customHeight="1" thickBot="1" x14ac:dyDescent="0.3">
      <c r="B26" s="384"/>
      <c r="C26" s="366"/>
      <c r="D26" s="368" t="s">
        <v>430</v>
      </c>
      <c r="E26" s="394">
        <f>Diagnóstico!F56+Diagnóstico!F57</f>
        <v>0</v>
      </c>
      <c r="F26" s="394">
        <f>Diagnóstico!G56+Diagnóstico!G57</f>
        <v>0</v>
      </c>
      <c r="G26" s="394">
        <f>Diagnóstico!H56+Diagnóstico!H57</f>
        <v>0</v>
      </c>
      <c r="H26" s="394">
        <f>Diagnóstico!I56+Diagnóstico!I57</f>
        <v>0</v>
      </c>
      <c r="I26" s="394">
        <f>Diagnóstico!J56+Diagnóstico!J57</f>
        <v>0</v>
      </c>
      <c r="J26" s="394">
        <f>Diagnóstico!K56+Diagnóstico!K57</f>
        <v>0</v>
      </c>
      <c r="K26" s="394">
        <f>Diagnóstico!L56+Diagnóstico!L57</f>
        <v>0</v>
      </c>
      <c r="L26" s="394">
        <f>Diagnóstico!M56+Diagnóstico!M57</f>
        <v>0</v>
      </c>
      <c r="M26" s="394">
        <f>Diagnóstico!N56+Diagnóstico!N57</f>
        <v>0</v>
      </c>
      <c r="N26" s="394">
        <f>Diagnóstico!O56+Diagnóstico!O57</f>
        <v>0</v>
      </c>
      <c r="O26" s="367"/>
      <c r="Q26" s="366"/>
      <c r="R26" s="856" t="s">
        <v>431</v>
      </c>
      <c r="S26" s="857"/>
      <c r="T26" s="858"/>
      <c r="U26" s="362"/>
      <c r="V26" s="856" t="s">
        <v>432</v>
      </c>
      <c r="W26" s="857"/>
      <c r="X26" s="858"/>
      <c r="Y26" s="362"/>
      <c r="Z26" s="856" t="s">
        <v>433</v>
      </c>
      <c r="AA26" s="857"/>
      <c r="AB26" s="858"/>
      <c r="AC26" s="367"/>
      <c r="AD26" s="385"/>
    </row>
    <row r="27" spans="2:30" ht="4.8" customHeight="1" thickBot="1" x14ac:dyDescent="0.3">
      <c r="B27" s="384"/>
      <c r="C27" s="366"/>
      <c r="D27" s="386"/>
      <c r="E27" s="386"/>
      <c r="F27" s="386"/>
      <c r="G27" s="386"/>
      <c r="H27" s="386"/>
      <c r="I27" s="386"/>
      <c r="J27" s="386"/>
      <c r="K27" s="362"/>
      <c r="L27" s="362"/>
      <c r="M27" s="362"/>
      <c r="N27" s="362"/>
      <c r="O27" s="367"/>
      <c r="Q27" s="366"/>
      <c r="R27" s="859"/>
      <c r="S27" s="860"/>
      <c r="T27" s="861"/>
      <c r="U27" s="362"/>
      <c r="V27" s="859"/>
      <c r="W27" s="860"/>
      <c r="X27" s="861"/>
      <c r="Y27" s="362"/>
      <c r="Z27" s="859"/>
      <c r="AA27" s="860"/>
      <c r="AB27" s="861"/>
      <c r="AC27" s="367"/>
      <c r="AD27" s="385"/>
    </row>
    <row r="28" spans="2:30" ht="13.8" customHeight="1" thickBot="1" x14ac:dyDescent="0.3">
      <c r="B28" s="384"/>
      <c r="C28" s="366"/>
      <c r="D28" s="370" t="s">
        <v>434</v>
      </c>
      <c r="E28" s="395">
        <f>E24-E26</f>
        <v>0</v>
      </c>
      <c r="F28" s="395">
        <f t="shared" ref="F28:N28" si="1">F24-F26</f>
        <v>0</v>
      </c>
      <c r="G28" s="395">
        <f t="shared" si="1"/>
        <v>0</v>
      </c>
      <c r="H28" s="395">
        <f t="shared" si="1"/>
        <v>0</v>
      </c>
      <c r="I28" s="395">
        <f t="shared" si="1"/>
        <v>0</v>
      </c>
      <c r="J28" s="395">
        <f t="shared" si="1"/>
        <v>0</v>
      </c>
      <c r="K28" s="395">
        <f t="shared" si="1"/>
        <v>0</v>
      </c>
      <c r="L28" s="395">
        <f t="shared" si="1"/>
        <v>0</v>
      </c>
      <c r="M28" s="395">
        <f t="shared" si="1"/>
        <v>0</v>
      </c>
      <c r="N28" s="395">
        <f t="shared" si="1"/>
        <v>0</v>
      </c>
      <c r="O28" s="367"/>
      <c r="Q28" s="366"/>
      <c r="R28" s="859"/>
      <c r="S28" s="860"/>
      <c r="T28" s="861"/>
      <c r="U28" s="362"/>
      <c r="V28" s="859"/>
      <c r="W28" s="860"/>
      <c r="X28" s="861"/>
      <c r="Y28" s="362"/>
      <c r="Z28" s="859"/>
      <c r="AA28" s="860"/>
      <c r="AB28" s="861"/>
      <c r="AC28" s="367"/>
      <c r="AD28" s="385"/>
    </row>
    <row r="29" spans="2:30" ht="4.8" customHeight="1" thickBot="1" x14ac:dyDescent="0.3">
      <c r="B29" s="384"/>
      <c r="C29" s="366"/>
      <c r="D29" s="386"/>
      <c r="E29" s="386"/>
      <c r="F29" s="386"/>
      <c r="G29" s="386"/>
      <c r="H29" s="386"/>
      <c r="I29" s="386"/>
      <c r="J29" s="386"/>
      <c r="K29" s="362"/>
      <c r="L29" s="362"/>
      <c r="M29" s="362"/>
      <c r="N29" s="362"/>
      <c r="O29" s="367"/>
      <c r="Q29" s="366"/>
      <c r="R29" s="859"/>
      <c r="S29" s="860"/>
      <c r="T29" s="861"/>
      <c r="U29" s="362"/>
      <c r="V29" s="859"/>
      <c r="W29" s="860"/>
      <c r="X29" s="861"/>
      <c r="Y29" s="362"/>
      <c r="Z29" s="859"/>
      <c r="AA29" s="860"/>
      <c r="AB29" s="861"/>
      <c r="AC29" s="367"/>
      <c r="AD29" s="385"/>
    </row>
    <row r="30" spans="2:30" ht="15" customHeight="1" thickBot="1" x14ac:dyDescent="0.3">
      <c r="B30" s="384"/>
      <c r="C30" s="366"/>
      <c r="D30" s="368" t="s">
        <v>435</v>
      </c>
      <c r="E30" s="394">
        <f>Diagnóstico!F52</f>
        <v>0</v>
      </c>
      <c r="F30" s="394">
        <f>Diagnóstico!G52</f>
        <v>0</v>
      </c>
      <c r="G30" s="394">
        <f>Diagnóstico!H52</f>
        <v>0</v>
      </c>
      <c r="H30" s="394">
        <f>Diagnóstico!I52</f>
        <v>0</v>
      </c>
      <c r="I30" s="394">
        <f>Diagnóstico!J52</f>
        <v>0</v>
      </c>
      <c r="J30" s="394">
        <f>Diagnóstico!K52</f>
        <v>0</v>
      </c>
      <c r="K30" s="394">
        <f>Diagnóstico!L52</f>
        <v>0</v>
      </c>
      <c r="L30" s="394">
        <f>Diagnóstico!M52</f>
        <v>0</v>
      </c>
      <c r="M30" s="394">
        <f>Diagnóstico!N52</f>
        <v>0</v>
      </c>
      <c r="N30" s="394">
        <f>Diagnóstico!O52</f>
        <v>0</v>
      </c>
      <c r="O30" s="367"/>
      <c r="Q30" s="366"/>
      <c r="R30" s="862"/>
      <c r="S30" s="863"/>
      <c r="T30" s="864"/>
      <c r="U30" s="362"/>
      <c r="V30" s="862"/>
      <c r="W30" s="863"/>
      <c r="X30" s="864"/>
      <c r="Y30" s="362"/>
      <c r="Z30" s="372" t="s">
        <v>436</v>
      </c>
      <c r="AA30" s="373" t="s">
        <v>240</v>
      </c>
      <c r="AB30" s="374" t="s">
        <v>437</v>
      </c>
      <c r="AC30" s="367"/>
      <c r="AD30" s="385"/>
    </row>
    <row r="31" spans="2:30" ht="4.8" customHeight="1" thickBot="1" x14ac:dyDescent="0.3">
      <c r="B31" s="384"/>
      <c r="C31" s="366"/>
      <c r="D31" s="396"/>
      <c r="E31" s="397"/>
      <c r="F31" s="397"/>
      <c r="G31" s="397"/>
      <c r="H31" s="397"/>
      <c r="I31" s="397"/>
      <c r="J31" s="397"/>
      <c r="K31" s="398"/>
      <c r="L31" s="398"/>
      <c r="M31" s="398"/>
      <c r="N31" s="399"/>
      <c r="O31" s="367"/>
      <c r="Q31" s="366"/>
      <c r="U31" s="362"/>
      <c r="V31" s="387"/>
      <c r="W31" s="387"/>
      <c r="X31" s="387"/>
      <c r="Y31" s="362"/>
      <c r="AC31" s="367"/>
      <c r="AD31" s="385"/>
    </row>
    <row r="32" spans="2:30" ht="13.8" customHeight="1" thickBot="1" x14ac:dyDescent="0.3">
      <c r="B32" s="384"/>
      <c r="C32" s="366"/>
      <c r="D32" s="370" t="s">
        <v>438</v>
      </c>
      <c r="E32" s="395">
        <f>E28-E30</f>
        <v>0</v>
      </c>
      <c r="F32" s="395">
        <f t="shared" ref="F32:N32" si="2">F28-F30</f>
        <v>0</v>
      </c>
      <c r="G32" s="395">
        <f t="shared" si="2"/>
        <v>0</v>
      </c>
      <c r="H32" s="395">
        <f t="shared" si="2"/>
        <v>0</v>
      </c>
      <c r="I32" s="395">
        <f t="shared" si="2"/>
        <v>0</v>
      </c>
      <c r="J32" s="395">
        <f t="shared" si="2"/>
        <v>0</v>
      </c>
      <c r="K32" s="395">
        <f t="shared" si="2"/>
        <v>0</v>
      </c>
      <c r="L32" s="395">
        <f t="shared" si="2"/>
        <v>0</v>
      </c>
      <c r="M32" s="395">
        <f t="shared" si="2"/>
        <v>0</v>
      </c>
      <c r="N32" s="395">
        <f t="shared" si="2"/>
        <v>0</v>
      </c>
      <c r="O32" s="367"/>
      <c r="Q32" s="366"/>
      <c r="R32" s="841"/>
      <c r="S32" s="842"/>
      <c r="T32" s="843"/>
      <c r="U32" s="362"/>
      <c r="V32" s="841"/>
      <c r="W32" s="842"/>
      <c r="X32" s="843"/>
      <c r="Y32" s="362"/>
      <c r="Z32" s="865"/>
      <c r="AA32" s="868"/>
      <c r="AB32" s="865"/>
      <c r="AC32" s="367"/>
      <c r="AD32" s="385"/>
    </row>
    <row r="33" spans="2:30" ht="4.8" customHeight="1" thickBot="1" x14ac:dyDescent="0.3">
      <c r="B33" s="384"/>
      <c r="C33" s="366"/>
      <c r="D33" s="386"/>
      <c r="E33" s="386"/>
      <c r="F33" s="386"/>
      <c r="G33" s="386"/>
      <c r="H33" s="386"/>
      <c r="I33" s="386"/>
      <c r="J33" s="386"/>
      <c r="K33" s="362"/>
      <c r="L33" s="362"/>
      <c r="M33" s="362"/>
      <c r="N33" s="362"/>
      <c r="O33" s="367"/>
      <c r="Q33" s="366"/>
      <c r="R33" s="844"/>
      <c r="S33" s="845"/>
      <c r="T33" s="846"/>
      <c r="U33" s="362"/>
      <c r="V33" s="844"/>
      <c r="W33" s="845"/>
      <c r="X33" s="846"/>
      <c r="Y33" s="362"/>
      <c r="Z33" s="866"/>
      <c r="AA33" s="869"/>
      <c r="AB33" s="866"/>
      <c r="AC33" s="367"/>
      <c r="AD33" s="385"/>
    </row>
    <row r="34" spans="2:30" ht="13.8" customHeight="1" thickBot="1" x14ac:dyDescent="0.3">
      <c r="B34" s="384"/>
      <c r="C34" s="366"/>
      <c r="D34" s="368" t="s">
        <v>439</v>
      </c>
      <c r="E34" s="394">
        <f>Diagnóstico!F51</f>
        <v>0</v>
      </c>
      <c r="F34" s="394">
        <f>Diagnóstico!G51</f>
        <v>0</v>
      </c>
      <c r="G34" s="394">
        <f>Diagnóstico!H51</f>
        <v>0</v>
      </c>
      <c r="H34" s="394">
        <f>Diagnóstico!I51</f>
        <v>0</v>
      </c>
      <c r="I34" s="394">
        <f>Diagnóstico!J51</f>
        <v>0</v>
      </c>
      <c r="J34" s="394">
        <f>Diagnóstico!K51</f>
        <v>0</v>
      </c>
      <c r="K34" s="394">
        <f>Diagnóstico!L51</f>
        <v>0</v>
      </c>
      <c r="L34" s="394">
        <f>Diagnóstico!M51</f>
        <v>0</v>
      </c>
      <c r="M34" s="394">
        <f>Diagnóstico!N51</f>
        <v>0</v>
      </c>
      <c r="N34" s="394">
        <f>Diagnóstico!O51</f>
        <v>0</v>
      </c>
      <c r="O34" s="367"/>
      <c r="Q34" s="366"/>
      <c r="R34" s="847"/>
      <c r="S34" s="848"/>
      <c r="T34" s="849"/>
      <c r="U34" s="362"/>
      <c r="V34" s="847"/>
      <c r="W34" s="848"/>
      <c r="X34" s="849"/>
      <c r="Y34" s="362"/>
      <c r="Z34" s="867"/>
      <c r="AA34" s="870"/>
      <c r="AB34" s="867"/>
      <c r="AC34" s="367"/>
      <c r="AD34" s="385"/>
    </row>
    <row r="35" spans="2:30" ht="4.8" customHeight="1" thickBot="1" x14ac:dyDescent="0.3">
      <c r="B35" s="384"/>
      <c r="C35" s="366"/>
      <c r="D35" s="386"/>
      <c r="E35" s="386"/>
      <c r="F35" s="386"/>
      <c r="G35" s="386"/>
      <c r="H35" s="386"/>
      <c r="I35" s="386"/>
      <c r="J35" s="386"/>
      <c r="K35" s="362"/>
      <c r="L35" s="362"/>
      <c r="M35" s="362"/>
      <c r="N35" s="362"/>
      <c r="O35" s="367"/>
      <c r="Q35" s="375"/>
      <c r="R35" s="376"/>
      <c r="S35" s="376"/>
      <c r="T35" s="376"/>
      <c r="U35" s="376"/>
      <c r="V35" s="376"/>
      <c r="W35" s="376"/>
      <c r="X35" s="376"/>
      <c r="Y35" s="376"/>
      <c r="Z35" s="376"/>
      <c r="AA35" s="376"/>
      <c r="AB35" s="376"/>
      <c r="AC35" s="377"/>
      <c r="AD35" s="385"/>
    </row>
    <row r="36" spans="2:30" ht="13.8" thickBot="1" x14ac:dyDescent="0.3">
      <c r="B36" s="384"/>
      <c r="C36" s="366"/>
      <c r="D36" s="370" t="s">
        <v>440</v>
      </c>
      <c r="E36" s="395">
        <f>E32-E34</f>
        <v>0</v>
      </c>
      <c r="F36" s="395">
        <f t="shared" ref="F36:M36" si="3">F32-F34</f>
        <v>0</v>
      </c>
      <c r="G36" s="395">
        <f t="shared" si="3"/>
        <v>0</v>
      </c>
      <c r="H36" s="395">
        <f t="shared" si="3"/>
        <v>0</v>
      </c>
      <c r="I36" s="395">
        <f t="shared" si="3"/>
        <v>0</v>
      </c>
      <c r="J36" s="395">
        <f t="shared" si="3"/>
        <v>0</v>
      </c>
      <c r="K36" s="395">
        <f t="shared" si="3"/>
        <v>0</v>
      </c>
      <c r="L36" s="395">
        <f t="shared" si="3"/>
        <v>0</v>
      </c>
      <c r="M36" s="395">
        <f t="shared" si="3"/>
        <v>0</v>
      </c>
      <c r="N36" s="395">
        <f>N32-N34</f>
        <v>0</v>
      </c>
      <c r="O36" s="367"/>
      <c r="Q36" s="362"/>
      <c r="R36" s="362"/>
      <c r="S36" s="362"/>
      <c r="T36" s="362"/>
      <c r="U36" s="362"/>
      <c r="V36" s="362"/>
      <c r="W36" s="362"/>
      <c r="X36" s="362"/>
      <c r="Y36" s="362"/>
      <c r="Z36" s="362"/>
      <c r="AA36" s="362"/>
      <c r="AB36" s="362"/>
      <c r="AC36" s="362"/>
      <c r="AD36" s="385"/>
    </row>
    <row r="37" spans="2:30" ht="4.8" customHeight="1" thickBot="1" x14ac:dyDescent="0.3">
      <c r="B37" s="384"/>
      <c r="C37" s="375"/>
      <c r="D37" s="376"/>
      <c r="E37" s="376"/>
      <c r="F37" s="376"/>
      <c r="G37" s="376"/>
      <c r="H37" s="376"/>
      <c r="I37" s="376"/>
      <c r="J37" s="376"/>
      <c r="K37" s="376"/>
      <c r="L37" s="376"/>
      <c r="M37" s="376"/>
      <c r="N37" s="376"/>
      <c r="O37" s="377"/>
      <c r="Q37" s="362"/>
      <c r="R37" s="362"/>
      <c r="S37" s="362"/>
      <c r="T37" s="362"/>
      <c r="U37" s="362"/>
      <c r="V37" s="362"/>
      <c r="W37" s="362"/>
      <c r="X37" s="362"/>
      <c r="Y37" s="362"/>
      <c r="Z37" s="362"/>
      <c r="AA37" s="362"/>
      <c r="AB37" s="362"/>
      <c r="AC37" s="362"/>
      <c r="AD37" s="385"/>
    </row>
    <row r="38" spans="2:30" s="362" customFormat="1" ht="13.8" thickBot="1" x14ac:dyDescent="0.3">
      <c r="B38" s="384"/>
      <c r="AD38" s="385"/>
    </row>
    <row r="39" spans="2:30" s="362" customFormat="1" ht="6" customHeight="1" thickBot="1" x14ac:dyDescent="0.3">
      <c r="B39" s="384"/>
      <c r="C39" s="363"/>
      <c r="D39" s="364"/>
      <c r="E39" s="364"/>
      <c r="F39" s="364"/>
      <c r="G39" s="364"/>
      <c r="H39" s="364"/>
      <c r="I39" s="364"/>
      <c r="J39" s="364"/>
      <c r="K39" s="364"/>
      <c r="L39" s="364"/>
      <c r="M39" s="364"/>
      <c r="N39" s="364"/>
      <c r="O39" s="365"/>
      <c r="Q39" s="363"/>
      <c r="R39" s="445"/>
      <c r="S39" s="445"/>
      <c r="T39" s="445"/>
      <c r="U39" s="445"/>
      <c r="V39" s="445"/>
      <c r="W39" s="364"/>
      <c r="X39" s="364"/>
      <c r="Y39" s="364"/>
      <c r="Z39" s="364"/>
      <c r="AA39" s="364"/>
      <c r="AB39" s="364"/>
      <c r="AC39" s="365"/>
      <c r="AD39" s="385"/>
    </row>
    <row r="40" spans="2:30" s="362" customFormat="1" ht="18" thickBot="1" x14ac:dyDescent="0.3">
      <c r="B40" s="384"/>
      <c r="C40" s="366"/>
      <c r="D40" s="829" t="s">
        <v>441</v>
      </c>
      <c r="E40" s="830"/>
      <c r="F40" s="830"/>
      <c r="G40" s="830"/>
      <c r="H40" s="830"/>
      <c r="I40" s="830"/>
      <c r="J40" s="830"/>
      <c r="K40" s="830"/>
      <c r="L40" s="830"/>
      <c r="M40" s="830"/>
      <c r="N40" s="831"/>
      <c r="O40" s="367"/>
      <c r="Q40" s="366"/>
      <c r="R40" s="829" t="s">
        <v>455</v>
      </c>
      <c r="S40" s="830"/>
      <c r="T40" s="830"/>
      <c r="U40" s="830"/>
      <c r="V40" s="830"/>
      <c r="W40" s="830"/>
      <c r="X40" s="830"/>
      <c r="Y40" s="830"/>
      <c r="Z40" s="830"/>
      <c r="AA40" s="830"/>
      <c r="AB40" s="831"/>
      <c r="AC40" s="367"/>
      <c r="AD40" s="385"/>
    </row>
    <row r="41" spans="2:30" s="362" customFormat="1" ht="6" customHeight="1" thickBot="1" x14ac:dyDescent="0.3">
      <c r="B41" s="384"/>
      <c r="C41" s="366"/>
      <c r="O41" s="367"/>
      <c r="Q41" s="366"/>
      <c r="R41" s="387"/>
      <c r="S41" s="446"/>
      <c r="T41" s="387"/>
      <c r="U41" s="446"/>
      <c r="V41" s="446"/>
      <c r="AC41" s="367"/>
      <c r="AD41" s="385"/>
    </row>
    <row r="42" spans="2:30" s="362" customFormat="1" ht="13.8" thickBot="1" x14ac:dyDescent="0.3">
      <c r="B42" s="384"/>
      <c r="C42" s="366"/>
      <c r="D42" s="382" t="s">
        <v>424</v>
      </c>
      <c r="E42" s="382">
        <f>E18</f>
        <v>2024</v>
      </c>
      <c r="F42" s="382">
        <f t="shared" ref="F42:N42" si="4">F18</f>
        <v>2025</v>
      </c>
      <c r="G42" s="382">
        <f t="shared" si="4"/>
        <v>2026</v>
      </c>
      <c r="H42" s="382">
        <f t="shared" si="4"/>
        <v>2027</v>
      </c>
      <c r="I42" s="382">
        <f t="shared" si="4"/>
        <v>2028</v>
      </c>
      <c r="J42" s="382">
        <f t="shared" si="4"/>
        <v>2029</v>
      </c>
      <c r="K42" s="382">
        <f t="shared" si="4"/>
        <v>2030</v>
      </c>
      <c r="L42" s="382">
        <f t="shared" si="4"/>
        <v>2031</v>
      </c>
      <c r="M42" s="382">
        <f t="shared" si="4"/>
        <v>2032</v>
      </c>
      <c r="N42" s="382">
        <f t="shared" si="4"/>
        <v>2033</v>
      </c>
      <c r="O42" s="367"/>
      <c r="Q42" s="366"/>
      <c r="R42" s="871"/>
      <c r="S42" s="872"/>
      <c r="T42" s="872"/>
      <c r="U42" s="872"/>
      <c r="V42" s="872"/>
      <c r="W42" s="872"/>
      <c r="X42" s="872"/>
      <c r="Y42" s="872"/>
      <c r="Z42" s="872"/>
      <c r="AA42" s="872"/>
      <c r="AB42" s="873"/>
      <c r="AC42" s="367"/>
      <c r="AD42" s="385"/>
    </row>
    <row r="43" spans="2:30" s="362" customFormat="1" ht="6" customHeight="1" thickBot="1" x14ac:dyDescent="0.3">
      <c r="B43" s="384"/>
      <c r="C43" s="366"/>
      <c r="D43" s="333"/>
      <c r="E43" s="333"/>
      <c r="F43" s="333"/>
      <c r="G43" s="333"/>
      <c r="H43" s="333"/>
      <c r="I43" s="333"/>
      <c r="J43" s="333"/>
      <c r="K43" s="333"/>
      <c r="L43" s="333"/>
      <c r="M43" s="333"/>
      <c r="N43" s="333"/>
      <c r="O43" s="367"/>
      <c r="Q43" s="366"/>
      <c r="R43" s="874"/>
      <c r="S43" s="875"/>
      <c r="T43" s="875"/>
      <c r="U43" s="875"/>
      <c r="V43" s="875"/>
      <c r="W43" s="875"/>
      <c r="X43" s="875"/>
      <c r="Y43" s="875"/>
      <c r="Z43" s="875"/>
      <c r="AA43" s="875"/>
      <c r="AB43" s="876"/>
      <c r="AC43" s="367"/>
      <c r="AD43" s="385"/>
    </row>
    <row r="44" spans="2:30" s="362" customFormat="1" ht="13.8" thickBot="1" x14ac:dyDescent="0.3">
      <c r="B44" s="384"/>
      <c r="C44" s="366"/>
      <c r="D44" s="368" t="s">
        <v>426</v>
      </c>
      <c r="E44" s="393">
        <f>Diagnóstico!F24</f>
        <v>0</v>
      </c>
      <c r="F44" s="393">
        <f>Diagnóstico!G24</f>
        <v>0</v>
      </c>
      <c r="G44" s="393">
        <f>Diagnóstico!H24</f>
        <v>0</v>
      </c>
      <c r="H44" s="393">
        <f>Diagnóstico!I24</f>
        <v>0</v>
      </c>
      <c r="I44" s="393">
        <f>Diagnóstico!J24</f>
        <v>0</v>
      </c>
      <c r="J44" s="393">
        <f>Diagnóstico!K24</f>
        <v>0</v>
      </c>
      <c r="K44" s="393">
        <f>Diagnóstico!L24</f>
        <v>0</v>
      </c>
      <c r="L44" s="393">
        <f>Diagnóstico!M24</f>
        <v>0</v>
      </c>
      <c r="M44" s="393">
        <f>Diagnóstico!N24</f>
        <v>0</v>
      </c>
      <c r="N44" s="393">
        <f>Diagnóstico!O24</f>
        <v>0</v>
      </c>
      <c r="O44" s="367"/>
      <c r="Q44" s="366"/>
      <c r="R44" s="874"/>
      <c r="S44" s="875"/>
      <c r="T44" s="875"/>
      <c r="U44" s="875"/>
      <c r="V44" s="875"/>
      <c r="W44" s="875"/>
      <c r="X44" s="875"/>
      <c r="Y44" s="875"/>
      <c r="Z44" s="875"/>
      <c r="AA44" s="875"/>
      <c r="AB44" s="876"/>
      <c r="AC44" s="367"/>
      <c r="AD44" s="385"/>
    </row>
    <row r="45" spans="2:30" s="362" customFormat="1" ht="6" customHeight="1" thickBot="1" x14ac:dyDescent="0.3">
      <c r="B45" s="384"/>
      <c r="C45" s="366"/>
      <c r="D45" s="386"/>
      <c r="E45" s="386"/>
      <c r="F45" s="386"/>
      <c r="G45" s="386"/>
      <c r="H45" s="386"/>
      <c r="I45" s="386"/>
      <c r="J45" s="386"/>
      <c r="O45" s="367"/>
      <c r="Q45" s="366"/>
      <c r="R45" s="874"/>
      <c r="S45" s="875"/>
      <c r="T45" s="875"/>
      <c r="U45" s="875"/>
      <c r="V45" s="875"/>
      <c r="W45" s="875"/>
      <c r="X45" s="875"/>
      <c r="Y45" s="875"/>
      <c r="Z45" s="875"/>
      <c r="AA45" s="875"/>
      <c r="AB45" s="876"/>
      <c r="AC45" s="367"/>
      <c r="AD45" s="385"/>
    </row>
    <row r="46" spans="2:30" s="362" customFormat="1" ht="13.8" thickBot="1" x14ac:dyDescent="0.3">
      <c r="B46" s="384"/>
      <c r="C46" s="366"/>
      <c r="D46" s="368" t="s">
        <v>427</v>
      </c>
      <c r="E46" s="400">
        <f>E22</f>
        <v>0</v>
      </c>
      <c r="F46" s="400">
        <f t="shared" ref="F46:N46" si="5">F22</f>
        <v>0</v>
      </c>
      <c r="G46" s="400">
        <f t="shared" si="5"/>
        <v>0</v>
      </c>
      <c r="H46" s="400">
        <f t="shared" si="5"/>
        <v>0</v>
      </c>
      <c r="I46" s="400">
        <f t="shared" si="5"/>
        <v>0</v>
      </c>
      <c r="J46" s="400">
        <f t="shared" si="5"/>
        <v>0</v>
      </c>
      <c r="K46" s="400">
        <f t="shared" si="5"/>
        <v>0</v>
      </c>
      <c r="L46" s="400">
        <f t="shared" si="5"/>
        <v>0</v>
      </c>
      <c r="M46" s="400">
        <f t="shared" si="5"/>
        <v>0</v>
      </c>
      <c r="N46" s="400">
        <f t="shared" si="5"/>
        <v>0</v>
      </c>
      <c r="O46" s="367"/>
      <c r="Q46" s="366"/>
      <c r="R46" s="874"/>
      <c r="S46" s="875"/>
      <c r="T46" s="875"/>
      <c r="U46" s="875"/>
      <c r="V46" s="875"/>
      <c r="W46" s="875"/>
      <c r="X46" s="875"/>
      <c r="Y46" s="875"/>
      <c r="Z46" s="875"/>
      <c r="AA46" s="875"/>
      <c r="AB46" s="876"/>
      <c r="AC46" s="367"/>
      <c r="AD46" s="385"/>
    </row>
    <row r="47" spans="2:30" s="362" customFormat="1" ht="6" customHeight="1" thickBot="1" x14ac:dyDescent="0.3">
      <c r="B47" s="384"/>
      <c r="C47" s="366"/>
      <c r="D47" s="386"/>
      <c r="E47" s="386"/>
      <c r="F47" s="386"/>
      <c r="G47" s="386"/>
      <c r="H47" s="386"/>
      <c r="I47" s="386"/>
      <c r="J47" s="386"/>
      <c r="O47" s="367"/>
      <c r="Q47" s="366"/>
      <c r="R47" s="874"/>
      <c r="S47" s="875"/>
      <c r="T47" s="875"/>
      <c r="U47" s="875"/>
      <c r="V47" s="875"/>
      <c r="W47" s="875"/>
      <c r="X47" s="875"/>
      <c r="Y47" s="875"/>
      <c r="Z47" s="875"/>
      <c r="AA47" s="875"/>
      <c r="AB47" s="876"/>
      <c r="AC47" s="367"/>
      <c r="AD47" s="385"/>
    </row>
    <row r="48" spans="2:30" s="362" customFormat="1" ht="13.8" thickBot="1" x14ac:dyDescent="0.3">
      <c r="B48" s="384"/>
      <c r="C48" s="366"/>
      <c r="D48" s="368" t="s">
        <v>442</v>
      </c>
      <c r="E48" s="393">
        <f>Diagnóstico!F58</f>
        <v>0</v>
      </c>
      <c r="F48" s="393">
        <f>Diagnóstico!G58</f>
        <v>0</v>
      </c>
      <c r="G48" s="393">
        <f>Diagnóstico!H58</f>
        <v>0</v>
      </c>
      <c r="H48" s="393">
        <f>Diagnóstico!I58</f>
        <v>0</v>
      </c>
      <c r="I48" s="393">
        <f>Diagnóstico!J58</f>
        <v>0</v>
      </c>
      <c r="J48" s="393">
        <f>Diagnóstico!K58</f>
        <v>0</v>
      </c>
      <c r="K48" s="393">
        <f>Diagnóstico!L58</f>
        <v>0</v>
      </c>
      <c r="L48" s="393">
        <f>Diagnóstico!M58</f>
        <v>0</v>
      </c>
      <c r="M48" s="393">
        <f>Diagnóstico!N58</f>
        <v>0</v>
      </c>
      <c r="N48" s="393">
        <f>Diagnóstico!O58</f>
        <v>0</v>
      </c>
      <c r="O48" s="367"/>
      <c r="Q48" s="366"/>
      <c r="R48" s="874"/>
      <c r="S48" s="875"/>
      <c r="T48" s="875"/>
      <c r="U48" s="875"/>
      <c r="V48" s="875"/>
      <c r="W48" s="875"/>
      <c r="X48" s="875"/>
      <c r="Y48" s="875"/>
      <c r="Z48" s="875"/>
      <c r="AA48" s="875"/>
      <c r="AB48" s="876"/>
      <c r="AC48" s="367"/>
      <c r="AD48" s="385"/>
    </row>
    <row r="49" spans="2:33" s="362" customFormat="1" ht="6" customHeight="1" thickBot="1" x14ac:dyDescent="0.3">
      <c r="B49" s="384"/>
      <c r="C49" s="366"/>
      <c r="D49" s="386"/>
      <c r="E49" s="386"/>
      <c r="F49" s="386"/>
      <c r="G49" s="386"/>
      <c r="H49" s="386"/>
      <c r="I49" s="386"/>
      <c r="J49" s="386"/>
      <c r="O49" s="367"/>
      <c r="Q49" s="366"/>
      <c r="R49" s="874"/>
      <c r="S49" s="875"/>
      <c r="T49" s="875"/>
      <c r="U49" s="875"/>
      <c r="V49" s="875"/>
      <c r="W49" s="875"/>
      <c r="X49" s="875"/>
      <c r="Y49" s="875"/>
      <c r="Z49" s="875"/>
      <c r="AA49" s="875"/>
      <c r="AB49" s="876"/>
      <c r="AC49" s="367"/>
      <c r="AD49" s="385"/>
    </row>
    <row r="50" spans="2:33" s="362" customFormat="1" ht="13.8" thickBot="1" x14ac:dyDescent="0.3">
      <c r="B50" s="384"/>
      <c r="C50" s="366"/>
      <c r="D50" s="370" t="s">
        <v>429</v>
      </c>
      <c r="E50" s="395">
        <f>E44-E46-E48</f>
        <v>0</v>
      </c>
      <c r="F50" s="395">
        <f t="shared" ref="F50:N50" si="6">F44-F46-F48</f>
        <v>0</v>
      </c>
      <c r="G50" s="395">
        <f t="shared" si="6"/>
        <v>0</v>
      </c>
      <c r="H50" s="395">
        <f t="shared" si="6"/>
        <v>0</v>
      </c>
      <c r="I50" s="395">
        <f t="shared" si="6"/>
        <v>0</v>
      </c>
      <c r="J50" s="395">
        <f t="shared" si="6"/>
        <v>0</v>
      </c>
      <c r="K50" s="395">
        <f t="shared" si="6"/>
        <v>0</v>
      </c>
      <c r="L50" s="395">
        <f t="shared" si="6"/>
        <v>0</v>
      </c>
      <c r="M50" s="395">
        <f t="shared" si="6"/>
        <v>0</v>
      </c>
      <c r="N50" s="395">
        <f t="shared" si="6"/>
        <v>0</v>
      </c>
      <c r="O50" s="367"/>
      <c r="Q50" s="366"/>
      <c r="R50" s="874"/>
      <c r="S50" s="875"/>
      <c r="T50" s="875"/>
      <c r="U50" s="875"/>
      <c r="V50" s="875"/>
      <c r="W50" s="875"/>
      <c r="X50" s="875"/>
      <c r="Y50" s="875"/>
      <c r="Z50" s="875"/>
      <c r="AA50" s="875"/>
      <c r="AB50" s="876"/>
      <c r="AC50" s="367"/>
      <c r="AD50" s="385"/>
    </row>
    <row r="51" spans="2:33" s="362" customFormat="1" ht="6" customHeight="1" thickBot="1" x14ac:dyDescent="0.3">
      <c r="B51" s="384"/>
      <c r="C51" s="366"/>
      <c r="D51" s="386"/>
      <c r="E51" s="386"/>
      <c r="F51" s="386"/>
      <c r="G51" s="386"/>
      <c r="H51" s="386"/>
      <c r="I51" s="386"/>
      <c r="J51" s="386"/>
      <c r="O51" s="367"/>
      <c r="Q51" s="366"/>
      <c r="R51" s="874"/>
      <c r="S51" s="875"/>
      <c r="T51" s="875"/>
      <c r="U51" s="875"/>
      <c r="V51" s="875"/>
      <c r="W51" s="875"/>
      <c r="X51" s="875"/>
      <c r="Y51" s="875"/>
      <c r="Z51" s="875"/>
      <c r="AA51" s="875"/>
      <c r="AB51" s="876"/>
      <c r="AC51" s="367"/>
      <c r="AD51" s="385"/>
    </row>
    <row r="52" spans="2:33" s="362" customFormat="1" ht="13.8" thickBot="1" x14ac:dyDescent="0.3">
      <c r="B52" s="384"/>
      <c r="C52" s="366"/>
      <c r="D52" s="368" t="s">
        <v>430</v>
      </c>
      <c r="E52" s="394">
        <f>Diagnóstico!F56+Diagnóstico!F57</f>
        <v>0</v>
      </c>
      <c r="F52" s="394">
        <f>Diagnóstico!G56+Diagnóstico!G57</f>
        <v>0</v>
      </c>
      <c r="G52" s="394">
        <f>Diagnóstico!H56+Diagnóstico!H57</f>
        <v>0</v>
      </c>
      <c r="H52" s="394">
        <f>Diagnóstico!I56+Diagnóstico!I57</f>
        <v>0</v>
      </c>
      <c r="I52" s="394">
        <f>Diagnóstico!J56+Diagnóstico!J57</f>
        <v>0</v>
      </c>
      <c r="J52" s="394">
        <f>Diagnóstico!K56+Diagnóstico!K57</f>
        <v>0</v>
      </c>
      <c r="K52" s="394">
        <f>Diagnóstico!L56+Diagnóstico!L57</f>
        <v>0</v>
      </c>
      <c r="L52" s="394">
        <f>Diagnóstico!M56+Diagnóstico!M57</f>
        <v>0</v>
      </c>
      <c r="M52" s="394">
        <f>Diagnóstico!N56+Diagnóstico!N57</f>
        <v>0</v>
      </c>
      <c r="N52" s="394">
        <f>Diagnóstico!O56+Diagnóstico!O57</f>
        <v>0</v>
      </c>
      <c r="O52" s="367"/>
      <c r="Q52" s="366"/>
      <c r="R52" s="874"/>
      <c r="S52" s="875"/>
      <c r="T52" s="875"/>
      <c r="U52" s="875"/>
      <c r="V52" s="875"/>
      <c r="W52" s="875"/>
      <c r="X52" s="875"/>
      <c r="Y52" s="875"/>
      <c r="Z52" s="875"/>
      <c r="AA52" s="875"/>
      <c r="AB52" s="876"/>
      <c r="AC52" s="367"/>
      <c r="AD52" s="385"/>
    </row>
    <row r="53" spans="2:33" s="362" customFormat="1" ht="6" customHeight="1" thickBot="1" x14ac:dyDescent="0.3">
      <c r="B53" s="384"/>
      <c r="C53" s="366"/>
      <c r="D53" s="386"/>
      <c r="E53" s="386"/>
      <c r="F53" s="386"/>
      <c r="G53" s="386"/>
      <c r="H53" s="386"/>
      <c r="I53" s="386"/>
      <c r="J53" s="386"/>
      <c r="O53" s="367"/>
      <c r="Q53" s="366"/>
      <c r="R53" s="874"/>
      <c r="S53" s="875"/>
      <c r="T53" s="875"/>
      <c r="U53" s="875"/>
      <c r="V53" s="875"/>
      <c r="W53" s="875"/>
      <c r="X53" s="875"/>
      <c r="Y53" s="875"/>
      <c r="Z53" s="875"/>
      <c r="AA53" s="875"/>
      <c r="AB53" s="876"/>
      <c r="AC53" s="367"/>
      <c r="AD53" s="385"/>
    </row>
    <row r="54" spans="2:33" s="362" customFormat="1" ht="13.8" thickBot="1" x14ac:dyDescent="0.3">
      <c r="B54" s="384"/>
      <c r="C54" s="366"/>
      <c r="D54" s="368" t="s">
        <v>443</v>
      </c>
      <c r="E54" s="394">
        <f>Diagnóstico!F59</f>
        <v>0</v>
      </c>
      <c r="F54" s="394">
        <f>Diagnóstico!G59</f>
        <v>0</v>
      </c>
      <c r="G54" s="394">
        <f>Diagnóstico!H59</f>
        <v>0</v>
      </c>
      <c r="H54" s="394">
        <f>Diagnóstico!I59</f>
        <v>0</v>
      </c>
      <c r="I54" s="394">
        <f>Diagnóstico!J59</f>
        <v>0</v>
      </c>
      <c r="J54" s="394">
        <f>Diagnóstico!K59</f>
        <v>0</v>
      </c>
      <c r="K54" s="394">
        <f>Diagnóstico!L59</f>
        <v>0</v>
      </c>
      <c r="L54" s="394">
        <f>Diagnóstico!M59</f>
        <v>0</v>
      </c>
      <c r="M54" s="394">
        <f>Diagnóstico!N59</f>
        <v>0</v>
      </c>
      <c r="N54" s="394">
        <f>Diagnóstico!O59</f>
        <v>0</v>
      </c>
      <c r="O54" s="367"/>
      <c r="Q54" s="366"/>
      <c r="R54" s="874"/>
      <c r="S54" s="875"/>
      <c r="T54" s="875"/>
      <c r="U54" s="875"/>
      <c r="V54" s="875"/>
      <c r="W54" s="875"/>
      <c r="X54" s="875"/>
      <c r="Y54" s="875"/>
      <c r="Z54" s="875"/>
      <c r="AA54" s="875"/>
      <c r="AB54" s="876"/>
      <c r="AC54" s="367"/>
      <c r="AD54" s="385"/>
    </row>
    <row r="55" spans="2:33" s="362" customFormat="1" ht="6" customHeight="1" thickBot="1" x14ac:dyDescent="0.3">
      <c r="B55" s="384"/>
      <c r="C55" s="366"/>
      <c r="D55" s="386"/>
      <c r="E55" s="386"/>
      <c r="F55" s="386"/>
      <c r="G55" s="386"/>
      <c r="H55" s="386"/>
      <c r="I55" s="386"/>
      <c r="J55" s="386"/>
      <c r="O55" s="367"/>
      <c r="Q55" s="366"/>
      <c r="R55" s="874"/>
      <c r="S55" s="875"/>
      <c r="T55" s="875"/>
      <c r="U55" s="875"/>
      <c r="V55" s="875"/>
      <c r="W55" s="875"/>
      <c r="X55" s="875"/>
      <c r="Y55" s="875"/>
      <c r="Z55" s="875"/>
      <c r="AA55" s="875"/>
      <c r="AB55" s="876"/>
      <c r="AC55" s="367"/>
      <c r="AD55" s="385"/>
    </row>
    <row r="56" spans="2:33" s="362" customFormat="1" ht="13.8" thickBot="1" x14ac:dyDescent="0.3">
      <c r="B56" s="384"/>
      <c r="C56" s="366"/>
      <c r="D56" s="370" t="s">
        <v>434</v>
      </c>
      <c r="E56" s="395">
        <f>E50-E52-E54</f>
        <v>0</v>
      </c>
      <c r="F56" s="395">
        <f t="shared" ref="F56:N56" si="7">F50-F52-F54</f>
        <v>0</v>
      </c>
      <c r="G56" s="395">
        <f t="shared" si="7"/>
        <v>0</v>
      </c>
      <c r="H56" s="395">
        <f t="shared" si="7"/>
        <v>0</v>
      </c>
      <c r="I56" s="395">
        <f t="shared" si="7"/>
        <v>0</v>
      </c>
      <c r="J56" s="395">
        <f t="shared" si="7"/>
        <v>0</v>
      </c>
      <c r="K56" s="395">
        <f t="shared" si="7"/>
        <v>0</v>
      </c>
      <c r="L56" s="395">
        <f t="shared" si="7"/>
        <v>0</v>
      </c>
      <c r="M56" s="395">
        <f t="shared" si="7"/>
        <v>0</v>
      </c>
      <c r="N56" s="395">
        <f t="shared" si="7"/>
        <v>0</v>
      </c>
      <c r="O56" s="367"/>
      <c r="Q56" s="366"/>
      <c r="R56" s="874"/>
      <c r="S56" s="875"/>
      <c r="T56" s="875"/>
      <c r="U56" s="875"/>
      <c r="V56" s="875"/>
      <c r="W56" s="875"/>
      <c r="X56" s="875"/>
      <c r="Y56" s="875"/>
      <c r="Z56" s="875"/>
      <c r="AA56" s="875"/>
      <c r="AB56" s="876"/>
      <c r="AC56" s="367"/>
      <c r="AD56" s="385"/>
    </row>
    <row r="57" spans="2:33" s="362" customFormat="1" ht="6" customHeight="1" thickBot="1" x14ac:dyDescent="0.3">
      <c r="B57" s="384"/>
      <c r="C57" s="366"/>
      <c r="D57" s="386"/>
      <c r="E57" s="386"/>
      <c r="F57" s="386"/>
      <c r="G57" s="386"/>
      <c r="H57" s="386"/>
      <c r="I57" s="386"/>
      <c r="J57" s="386"/>
      <c r="O57" s="367"/>
      <c r="Q57" s="366"/>
      <c r="R57" s="874"/>
      <c r="S57" s="875"/>
      <c r="T57" s="875"/>
      <c r="U57" s="875"/>
      <c r="V57" s="875"/>
      <c r="W57" s="875"/>
      <c r="X57" s="875"/>
      <c r="Y57" s="875"/>
      <c r="Z57" s="875"/>
      <c r="AA57" s="875"/>
      <c r="AB57" s="876"/>
      <c r="AC57" s="367"/>
      <c r="AD57" s="385"/>
    </row>
    <row r="58" spans="2:33" s="362" customFormat="1" ht="13.8" thickBot="1" x14ac:dyDescent="0.3">
      <c r="B58" s="384"/>
      <c r="C58" s="366"/>
      <c r="D58" s="368" t="s">
        <v>435</v>
      </c>
      <c r="E58" s="394">
        <f>Diagnóstico!F52</f>
        <v>0</v>
      </c>
      <c r="F58" s="394">
        <f>Diagnóstico!G52</f>
        <v>0</v>
      </c>
      <c r="G58" s="394">
        <f>Diagnóstico!H52</f>
        <v>0</v>
      </c>
      <c r="H58" s="394">
        <f>Diagnóstico!I52</f>
        <v>0</v>
      </c>
      <c r="I58" s="394">
        <f>Diagnóstico!J52</f>
        <v>0</v>
      </c>
      <c r="J58" s="394">
        <f>Diagnóstico!K52</f>
        <v>0</v>
      </c>
      <c r="K58" s="394">
        <f>Diagnóstico!L52</f>
        <v>0</v>
      </c>
      <c r="L58" s="394">
        <f>Diagnóstico!M52</f>
        <v>0</v>
      </c>
      <c r="M58" s="394">
        <f>Diagnóstico!N52</f>
        <v>0</v>
      </c>
      <c r="N58" s="394">
        <f>Diagnóstico!O52</f>
        <v>0</v>
      </c>
      <c r="O58" s="367"/>
      <c r="Q58" s="366"/>
      <c r="R58" s="874"/>
      <c r="S58" s="875"/>
      <c r="T58" s="875"/>
      <c r="U58" s="875"/>
      <c r="V58" s="875"/>
      <c r="W58" s="875"/>
      <c r="X58" s="875"/>
      <c r="Y58" s="875"/>
      <c r="Z58" s="875"/>
      <c r="AA58" s="875"/>
      <c r="AB58" s="876"/>
      <c r="AC58" s="367"/>
      <c r="AD58" s="385"/>
    </row>
    <row r="59" spans="2:33" s="362" customFormat="1" ht="6" customHeight="1" thickBot="1" x14ac:dyDescent="0.3">
      <c r="B59" s="384"/>
      <c r="C59" s="366"/>
      <c r="D59" s="386"/>
      <c r="E59" s="386"/>
      <c r="F59" s="386"/>
      <c r="G59" s="386"/>
      <c r="H59" s="386"/>
      <c r="I59" s="386"/>
      <c r="J59" s="386"/>
      <c r="O59" s="367"/>
      <c r="Q59" s="366"/>
      <c r="R59" s="874"/>
      <c r="S59" s="875"/>
      <c r="T59" s="875"/>
      <c r="U59" s="875"/>
      <c r="V59" s="875"/>
      <c r="W59" s="875"/>
      <c r="X59" s="875"/>
      <c r="Y59" s="875"/>
      <c r="Z59" s="875"/>
      <c r="AA59" s="875"/>
      <c r="AB59" s="876"/>
      <c r="AC59" s="367"/>
      <c r="AD59" s="385"/>
    </row>
    <row r="60" spans="2:33" s="362" customFormat="1" ht="13.8" thickBot="1" x14ac:dyDescent="0.3">
      <c r="B60" s="384"/>
      <c r="C60" s="366"/>
      <c r="D60" s="370" t="s">
        <v>438</v>
      </c>
      <c r="E60" s="395">
        <f>E56-E58</f>
        <v>0</v>
      </c>
      <c r="F60" s="395">
        <f t="shared" ref="F60:N60" si="8">F56-F58</f>
        <v>0</v>
      </c>
      <c r="G60" s="395">
        <f t="shared" si="8"/>
        <v>0</v>
      </c>
      <c r="H60" s="395">
        <f t="shared" si="8"/>
        <v>0</v>
      </c>
      <c r="I60" s="395">
        <f t="shared" si="8"/>
        <v>0</v>
      </c>
      <c r="J60" s="395">
        <f t="shared" si="8"/>
        <v>0</v>
      </c>
      <c r="K60" s="395">
        <f t="shared" si="8"/>
        <v>0</v>
      </c>
      <c r="L60" s="395">
        <f t="shared" si="8"/>
        <v>0</v>
      </c>
      <c r="M60" s="395">
        <f t="shared" si="8"/>
        <v>0</v>
      </c>
      <c r="N60" s="395">
        <f t="shared" si="8"/>
        <v>0</v>
      </c>
      <c r="O60" s="367"/>
      <c r="Q60" s="366"/>
      <c r="R60" s="874"/>
      <c r="S60" s="875"/>
      <c r="T60" s="875"/>
      <c r="U60" s="875"/>
      <c r="V60" s="875"/>
      <c r="W60" s="875"/>
      <c r="X60" s="875"/>
      <c r="Y60" s="875"/>
      <c r="Z60" s="875"/>
      <c r="AA60" s="875"/>
      <c r="AB60" s="876"/>
      <c r="AC60" s="367"/>
      <c r="AD60" s="385"/>
    </row>
    <row r="61" spans="2:33" s="362" customFormat="1" ht="6" hidden="1" customHeight="1" x14ac:dyDescent="0.25">
      <c r="B61" s="384"/>
      <c r="C61" s="366"/>
      <c r="O61" s="367"/>
      <c r="Q61" s="366"/>
      <c r="R61" s="874"/>
      <c r="S61" s="875"/>
      <c r="T61" s="875"/>
      <c r="U61" s="875"/>
      <c r="V61" s="875"/>
      <c r="W61" s="875"/>
      <c r="X61" s="875"/>
      <c r="Y61" s="875"/>
      <c r="Z61" s="875"/>
      <c r="AA61" s="875"/>
      <c r="AB61" s="876"/>
      <c r="AC61" s="367"/>
      <c r="AD61" s="385"/>
    </row>
    <row r="62" spans="2:33" s="362" customFormat="1" ht="13.8" hidden="1" customHeight="1" thickBot="1" x14ac:dyDescent="0.3">
      <c r="B62" s="384"/>
      <c r="C62" s="366"/>
      <c r="D62" s="378" t="s">
        <v>439</v>
      </c>
      <c r="E62" s="378"/>
      <c r="F62" s="378"/>
      <c r="G62" s="378"/>
      <c r="H62" s="378"/>
      <c r="I62" s="378"/>
      <c r="J62" s="378"/>
      <c r="K62" s="379">
        <v>33359279.840000004</v>
      </c>
      <c r="L62" s="379">
        <v>18503957.09</v>
      </c>
      <c r="M62" s="379">
        <v>15133666.93</v>
      </c>
      <c r="N62" s="379">
        <v>10355937.990000002</v>
      </c>
      <c r="O62" s="367"/>
      <c r="Q62" s="366"/>
      <c r="R62" s="874"/>
      <c r="S62" s="875"/>
      <c r="T62" s="875"/>
      <c r="U62" s="875"/>
      <c r="V62" s="875"/>
      <c r="W62" s="875"/>
      <c r="X62" s="875"/>
      <c r="Y62" s="875"/>
      <c r="Z62" s="875"/>
      <c r="AA62" s="875"/>
      <c r="AB62" s="876"/>
      <c r="AC62" s="367"/>
      <c r="AD62" s="385"/>
    </row>
    <row r="63" spans="2:33" s="362" customFormat="1" ht="6" hidden="1" customHeight="1" x14ac:dyDescent="0.25">
      <c r="B63" s="384"/>
      <c r="C63" s="366"/>
      <c r="O63" s="367"/>
      <c r="Q63" s="366"/>
      <c r="R63" s="874"/>
      <c r="S63" s="875"/>
      <c r="T63" s="875"/>
      <c r="U63" s="875"/>
      <c r="V63" s="875"/>
      <c r="W63" s="875"/>
      <c r="X63" s="875"/>
      <c r="Y63" s="875"/>
      <c r="Z63" s="875"/>
      <c r="AA63" s="875"/>
      <c r="AB63" s="876"/>
      <c r="AC63" s="367"/>
      <c r="AD63" s="385"/>
    </row>
    <row r="64" spans="2:33" ht="13.8" hidden="1" customHeight="1" thickBot="1" x14ac:dyDescent="0.3">
      <c r="B64" s="384"/>
      <c r="C64" s="366"/>
      <c r="D64" s="380" t="s">
        <v>444</v>
      </c>
      <c r="E64" s="380"/>
      <c r="F64" s="380"/>
      <c r="G64" s="380"/>
      <c r="H64" s="380"/>
      <c r="I64" s="380"/>
      <c r="J64" s="380"/>
      <c r="K64" s="381">
        <f>K60-K62</f>
        <v>-33359279.840000004</v>
      </c>
      <c r="L64" s="381">
        <f>L60-L62</f>
        <v>-18503957.09</v>
      </c>
      <c r="M64" s="381">
        <f>M60-M62</f>
        <v>-15133666.93</v>
      </c>
      <c r="N64" s="381">
        <f>N60-N62</f>
        <v>-10355937.990000002</v>
      </c>
      <c r="O64" s="367"/>
      <c r="Q64" s="366"/>
      <c r="R64" s="874"/>
      <c r="S64" s="875"/>
      <c r="T64" s="875"/>
      <c r="U64" s="875"/>
      <c r="V64" s="875"/>
      <c r="W64" s="875"/>
      <c r="X64" s="875"/>
      <c r="Y64" s="875"/>
      <c r="Z64" s="875"/>
      <c r="AA64" s="875"/>
      <c r="AB64" s="876"/>
      <c r="AC64" s="367"/>
      <c r="AD64" s="385"/>
      <c r="AE64" s="362"/>
      <c r="AF64" s="362"/>
      <c r="AG64" s="362"/>
    </row>
    <row r="65" spans="2:33" ht="6" customHeight="1" thickBot="1" x14ac:dyDescent="0.3">
      <c r="B65" s="384"/>
      <c r="C65" s="375"/>
      <c r="D65" s="376"/>
      <c r="E65" s="376"/>
      <c r="F65" s="376"/>
      <c r="G65" s="376"/>
      <c r="H65" s="376"/>
      <c r="I65" s="376"/>
      <c r="J65" s="376"/>
      <c r="K65" s="376"/>
      <c r="L65" s="376"/>
      <c r="M65" s="376"/>
      <c r="N65" s="376"/>
      <c r="O65" s="377"/>
      <c r="Q65" s="366"/>
      <c r="R65" s="874"/>
      <c r="S65" s="875"/>
      <c r="T65" s="875"/>
      <c r="U65" s="875"/>
      <c r="V65" s="875"/>
      <c r="W65" s="875"/>
      <c r="X65" s="875"/>
      <c r="Y65" s="875"/>
      <c r="Z65" s="875"/>
      <c r="AA65" s="875"/>
      <c r="AB65" s="876"/>
      <c r="AC65" s="367"/>
      <c r="AD65" s="385"/>
      <c r="AE65" s="362"/>
      <c r="AF65" s="362"/>
      <c r="AG65" s="362"/>
    </row>
    <row r="66" spans="2:33" s="362" customFormat="1" ht="13.8" thickBot="1" x14ac:dyDescent="0.3">
      <c r="B66" s="384"/>
      <c r="Q66" s="366"/>
      <c r="R66" s="874"/>
      <c r="S66" s="875"/>
      <c r="T66" s="875"/>
      <c r="U66" s="875"/>
      <c r="V66" s="875"/>
      <c r="W66" s="875"/>
      <c r="X66" s="875"/>
      <c r="Y66" s="875"/>
      <c r="Z66" s="875"/>
      <c r="AA66" s="875"/>
      <c r="AB66" s="876"/>
      <c r="AC66" s="367"/>
      <c r="AD66" s="385"/>
    </row>
    <row r="67" spans="2:33" s="362" customFormat="1" ht="6" customHeight="1" thickBot="1" x14ac:dyDescent="0.3">
      <c r="B67" s="384"/>
      <c r="C67" s="363"/>
      <c r="D67" s="364"/>
      <c r="E67" s="364"/>
      <c r="F67" s="364"/>
      <c r="G67" s="364"/>
      <c r="H67" s="364"/>
      <c r="I67" s="364"/>
      <c r="J67" s="364"/>
      <c r="K67" s="364"/>
      <c r="L67" s="364"/>
      <c r="M67" s="364"/>
      <c r="N67" s="364"/>
      <c r="O67" s="365"/>
      <c r="Q67" s="366"/>
      <c r="R67" s="874"/>
      <c r="S67" s="875"/>
      <c r="T67" s="875"/>
      <c r="U67" s="875"/>
      <c r="V67" s="875"/>
      <c r="W67" s="875"/>
      <c r="X67" s="875"/>
      <c r="Y67" s="875"/>
      <c r="Z67" s="875"/>
      <c r="AA67" s="875"/>
      <c r="AB67" s="876"/>
      <c r="AC67" s="367"/>
      <c r="AD67" s="385"/>
    </row>
    <row r="68" spans="2:33" s="362" customFormat="1" ht="18" thickBot="1" x14ac:dyDescent="0.3">
      <c r="B68" s="384"/>
      <c r="C68" s="366"/>
      <c r="D68" s="829" t="s">
        <v>445</v>
      </c>
      <c r="E68" s="830"/>
      <c r="F68" s="830"/>
      <c r="G68" s="830"/>
      <c r="H68" s="830"/>
      <c r="I68" s="830"/>
      <c r="J68" s="830"/>
      <c r="K68" s="830"/>
      <c r="L68" s="830"/>
      <c r="M68" s="830"/>
      <c r="N68" s="831"/>
      <c r="O68" s="367"/>
      <c r="Q68" s="366"/>
      <c r="R68" s="874"/>
      <c r="S68" s="875"/>
      <c r="T68" s="875"/>
      <c r="U68" s="875"/>
      <c r="V68" s="875"/>
      <c r="W68" s="875"/>
      <c r="X68" s="875"/>
      <c r="Y68" s="875"/>
      <c r="Z68" s="875"/>
      <c r="AA68" s="875"/>
      <c r="AB68" s="876"/>
      <c r="AC68" s="367"/>
      <c r="AD68" s="385"/>
    </row>
    <row r="69" spans="2:33" s="362" customFormat="1" ht="6" customHeight="1" thickBot="1" x14ac:dyDescent="0.3">
      <c r="B69" s="384"/>
      <c r="C69" s="366"/>
      <c r="O69" s="367"/>
      <c r="Q69" s="366"/>
      <c r="R69" s="874"/>
      <c r="S69" s="875"/>
      <c r="T69" s="875"/>
      <c r="U69" s="875"/>
      <c r="V69" s="875"/>
      <c r="W69" s="875"/>
      <c r="X69" s="875"/>
      <c r="Y69" s="875"/>
      <c r="Z69" s="875"/>
      <c r="AA69" s="875"/>
      <c r="AB69" s="876"/>
      <c r="AC69" s="367"/>
      <c r="AD69" s="385"/>
    </row>
    <row r="70" spans="2:33" s="362" customFormat="1" ht="13.8" thickBot="1" x14ac:dyDescent="0.3">
      <c r="B70" s="384"/>
      <c r="C70" s="366"/>
      <c r="D70" s="382" t="s">
        <v>424</v>
      </c>
      <c r="E70" s="382">
        <f>E42</f>
        <v>2024</v>
      </c>
      <c r="F70" s="382">
        <f t="shared" ref="F70:N70" si="9">F42</f>
        <v>2025</v>
      </c>
      <c r="G70" s="382">
        <f t="shared" si="9"/>
        <v>2026</v>
      </c>
      <c r="H70" s="382">
        <f t="shared" si="9"/>
        <v>2027</v>
      </c>
      <c r="I70" s="382">
        <f t="shared" si="9"/>
        <v>2028</v>
      </c>
      <c r="J70" s="382">
        <f t="shared" si="9"/>
        <v>2029</v>
      </c>
      <c r="K70" s="382">
        <f t="shared" si="9"/>
        <v>2030</v>
      </c>
      <c r="L70" s="382">
        <f t="shared" si="9"/>
        <v>2031</v>
      </c>
      <c r="M70" s="382">
        <f t="shared" si="9"/>
        <v>2032</v>
      </c>
      <c r="N70" s="382">
        <f t="shared" si="9"/>
        <v>2033</v>
      </c>
      <c r="O70" s="367"/>
      <c r="Q70" s="366"/>
      <c r="R70" s="874"/>
      <c r="S70" s="875"/>
      <c r="T70" s="875"/>
      <c r="U70" s="875"/>
      <c r="V70" s="875"/>
      <c r="W70" s="875"/>
      <c r="X70" s="875"/>
      <c r="Y70" s="875"/>
      <c r="Z70" s="875"/>
      <c r="AA70" s="875"/>
      <c r="AB70" s="876"/>
      <c r="AC70" s="367"/>
      <c r="AD70" s="385"/>
    </row>
    <row r="71" spans="2:33" s="362" customFormat="1" ht="6" customHeight="1" thickBot="1" x14ac:dyDescent="0.3">
      <c r="B71" s="384"/>
      <c r="C71" s="366"/>
      <c r="D71" s="333"/>
      <c r="E71" s="333"/>
      <c r="F71" s="333"/>
      <c r="G71" s="333"/>
      <c r="H71" s="333"/>
      <c r="I71" s="333"/>
      <c r="J71" s="333"/>
      <c r="K71" s="333"/>
      <c r="L71" s="333"/>
      <c r="M71" s="333"/>
      <c r="N71" s="333"/>
      <c r="O71" s="367"/>
      <c r="Q71" s="366"/>
      <c r="R71" s="874"/>
      <c r="S71" s="875"/>
      <c r="T71" s="875"/>
      <c r="U71" s="875"/>
      <c r="V71" s="875"/>
      <c r="W71" s="875"/>
      <c r="X71" s="875"/>
      <c r="Y71" s="875"/>
      <c r="Z71" s="875"/>
      <c r="AA71" s="875"/>
      <c r="AB71" s="876"/>
      <c r="AC71" s="367"/>
      <c r="AD71" s="385"/>
    </row>
    <row r="72" spans="2:33" s="362" customFormat="1" ht="13.8" thickBot="1" x14ac:dyDescent="0.3">
      <c r="B72" s="384"/>
      <c r="C72" s="366"/>
      <c r="D72" s="370" t="s">
        <v>438</v>
      </c>
      <c r="E72" s="395">
        <f>E60</f>
        <v>0</v>
      </c>
      <c r="F72" s="395">
        <f t="shared" ref="F72:N72" si="10">F60</f>
        <v>0</v>
      </c>
      <c r="G72" s="395">
        <f t="shared" si="10"/>
        <v>0</v>
      </c>
      <c r="H72" s="395">
        <f t="shared" si="10"/>
        <v>0</v>
      </c>
      <c r="I72" s="395">
        <f t="shared" si="10"/>
        <v>0</v>
      </c>
      <c r="J72" s="395">
        <f t="shared" si="10"/>
        <v>0</v>
      </c>
      <c r="K72" s="395">
        <f t="shared" si="10"/>
        <v>0</v>
      </c>
      <c r="L72" s="395">
        <f t="shared" si="10"/>
        <v>0</v>
      </c>
      <c r="M72" s="395">
        <f t="shared" si="10"/>
        <v>0</v>
      </c>
      <c r="N72" s="395">
        <f t="shared" si="10"/>
        <v>0</v>
      </c>
      <c r="O72" s="367"/>
      <c r="Q72" s="366"/>
      <c r="R72" s="874"/>
      <c r="S72" s="875"/>
      <c r="T72" s="875"/>
      <c r="U72" s="875"/>
      <c r="V72" s="875"/>
      <c r="W72" s="875"/>
      <c r="X72" s="875"/>
      <c r="Y72" s="875"/>
      <c r="Z72" s="875"/>
      <c r="AA72" s="875"/>
      <c r="AB72" s="876"/>
      <c r="AC72" s="367"/>
      <c r="AD72" s="385"/>
    </row>
    <row r="73" spans="2:33" s="362" customFormat="1" ht="6" customHeight="1" thickBot="1" x14ac:dyDescent="0.3">
      <c r="B73" s="384"/>
      <c r="C73" s="366"/>
      <c r="O73" s="367"/>
      <c r="Q73" s="366"/>
      <c r="R73" s="874"/>
      <c r="S73" s="875"/>
      <c r="T73" s="875"/>
      <c r="U73" s="875"/>
      <c r="V73" s="875"/>
      <c r="W73" s="875"/>
      <c r="X73" s="875"/>
      <c r="Y73" s="875"/>
      <c r="Z73" s="875"/>
      <c r="AA73" s="875"/>
      <c r="AB73" s="876"/>
      <c r="AC73" s="367"/>
      <c r="AD73" s="385"/>
    </row>
    <row r="74" spans="2:33" s="362" customFormat="1" ht="13.8" thickBot="1" x14ac:dyDescent="0.3">
      <c r="B74" s="384"/>
      <c r="C74" s="366"/>
      <c r="D74" s="368" t="s">
        <v>439</v>
      </c>
      <c r="E74" s="400">
        <f>E34</f>
        <v>0</v>
      </c>
      <c r="F74" s="400">
        <f t="shared" ref="F74:N74" si="11">F34</f>
        <v>0</v>
      </c>
      <c r="G74" s="400">
        <f t="shared" si="11"/>
        <v>0</v>
      </c>
      <c r="H74" s="400">
        <f t="shared" si="11"/>
        <v>0</v>
      </c>
      <c r="I74" s="400">
        <f t="shared" si="11"/>
        <v>0</v>
      </c>
      <c r="J74" s="400">
        <f t="shared" si="11"/>
        <v>0</v>
      </c>
      <c r="K74" s="400">
        <f t="shared" si="11"/>
        <v>0</v>
      </c>
      <c r="L74" s="400">
        <f t="shared" si="11"/>
        <v>0</v>
      </c>
      <c r="M74" s="400">
        <f t="shared" si="11"/>
        <v>0</v>
      </c>
      <c r="N74" s="400">
        <f t="shared" si="11"/>
        <v>0</v>
      </c>
      <c r="O74" s="367"/>
      <c r="Q74" s="366"/>
      <c r="R74" s="874"/>
      <c r="S74" s="875"/>
      <c r="T74" s="875"/>
      <c r="U74" s="875"/>
      <c r="V74" s="875"/>
      <c r="W74" s="875"/>
      <c r="X74" s="875"/>
      <c r="Y74" s="875"/>
      <c r="Z74" s="875"/>
      <c r="AA74" s="875"/>
      <c r="AB74" s="876"/>
      <c r="AC74" s="367"/>
      <c r="AD74" s="385"/>
    </row>
    <row r="75" spans="2:33" s="362" customFormat="1" ht="6" customHeight="1" thickBot="1" x14ac:dyDescent="0.3">
      <c r="B75" s="384"/>
      <c r="C75" s="366"/>
      <c r="O75" s="367"/>
      <c r="Q75" s="366"/>
      <c r="R75" s="874"/>
      <c r="S75" s="875"/>
      <c r="T75" s="875"/>
      <c r="U75" s="875"/>
      <c r="V75" s="875"/>
      <c r="W75" s="875"/>
      <c r="X75" s="875"/>
      <c r="Y75" s="875"/>
      <c r="Z75" s="875"/>
      <c r="AA75" s="875"/>
      <c r="AB75" s="876"/>
      <c r="AC75" s="367"/>
      <c r="AD75" s="385"/>
    </row>
    <row r="76" spans="2:33" ht="13.8" thickBot="1" x14ac:dyDescent="0.3">
      <c r="B76" s="384"/>
      <c r="C76" s="366"/>
      <c r="D76" s="370" t="s">
        <v>444</v>
      </c>
      <c r="E76" s="395">
        <f>E72-E74</f>
        <v>0</v>
      </c>
      <c r="F76" s="395">
        <f t="shared" ref="F76:N76" si="12">F72-F74</f>
        <v>0</v>
      </c>
      <c r="G76" s="395">
        <f t="shared" si="12"/>
        <v>0</v>
      </c>
      <c r="H76" s="395">
        <f t="shared" si="12"/>
        <v>0</v>
      </c>
      <c r="I76" s="395">
        <f t="shared" si="12"/>
        <v>0</v>
      </c>
      <c r="J76" s="395">
        <f t="shared" si="12"/>
        <v>0</v>
      </c>
      <c r="K76" s="395">
        <f t="shared" si="12"/>
        <v>0</v>
      </c>
      <c r="L76" s="395">
        <f t="shared" si="12"/>
        <v>0</v>
      </c>
      <c r="M76" s="395">
        <f t="shared" si="12"/>
        <v>0</v>
      </c>
      <c r="N76" s="395">
        <f t="shared" si="12"/>
        <v>0</v>
      </c>
      <c r="O76" s="367"/>
      <c r="Q76" s="366"/>
      <c r="R76" s="874"/>
      <c r="S76" s="875"/>
      <c r="T76" s="875"/>
      <c r="U76" s="875"/>
      <c r="V76" s="875"/>
      <c r="W76" s="875"/>
      <c r="X76" s="875"/>
      <c r="Y76" s="875"/>
      <c r="Z76" s="875"/>
      <c r="AA76" s="875"/>
      <c r="AB76" s="876"/>
      <c r="AC76" s="367"/>
      <c r="AD76" s="385"/>
      <c r="AE76" s="362"/>
      <c r="AF76" s="362"/>
      <c r="AG76" s="362"/>
    </row>
    <row r="77" spans="2:33" ht="6" customHeight="1" thickBot="1" x14ac:dyDescent="0.3">
      <c r="B77" s="384"/>
      <c r="C77" s="375"/>
      <c r="D77" s="376"/>
      <c r="E77" s="376"/>
      <c r="F77" s="376"/>
      <c r="G77" s="376"/>
      <c r="H77" s="376"/>
      <c r="I77" s="376"/>
      <c r="J77" s="376"/>
      <c r="K77" s="376"/>
      <c r="L77" s="376"/>
      <c r="M77" s="376"/>
      <c r="N77" s="376"/>
      <c r="O77" s="377"/>
      <c r="Q77" s="366"/>
      <c r="R77" s="874"/>
      <c r="S77" s="875"/>
      <c r="T77" s="875"/>
      <c r="U77" s="875"/>
      <c r="V77" s="875"/>
      <c r="W77" s="875"/>
      <c r="X77" s="875"/>
      <c r="Y77" s="875"/>
      <c r="Z77" s="875"/>
      <c r="AA77" s="875"/>
      <c r="AB77" s="876"/>
      <c r="AC77" s="367"/>
      <c r="AD77" s="385"/>
      <c r="AE77" s="362"/>
      <c r="AF77" s="362"/>
      <c r="AG77" s="362"/>
    </row>
    <row r="78" spans="2:33" s="362" customFormat="1" ht="13.8" thickBot="1" x14ac:dyDescent="0.3">
      <c r="B78" s="384"/>
      <c r="Q78" s="366"/>
      <c r="R78" s="874"/>
      <c r="S78" s="875"/>
      <c r="T78" s="875"/>
      <c r="U78" s="875"/>
      <c r="V78" s="875"/>
      <c r="W78" s="875"/>
      <c r="X78" s="875"/>
      <c r="Y78" s="875"/>
      <c r="Z78" s="875"/>
      <c r="AA78" s="875"/>
      <c r="AB78" s="876"/>
      <c r="AC78" s="367"/>
      <c r="AD78" s="385"/>
    </row>
    <row r="79" spans="2:33" s="362" customFormat="1" ht="6" customHeight="1" thickBot="1" x14ac:dyDescent="0.3">
      <c r="B79" s="384"/>
      <c r="C79" s="363"/>
      <c r="D79" s="364"/>
      <c r="E79" s="364"/>
      <c r="F79" s="364"/>
      <c r="G79" s="364"/>
      <c r="H79" s="364"/>
      <c r="I79" s="364"/>
      <c r="J79" s="364"/>
      <c r="K79" s="364"/>
      <c r="L79" s="364"/>
      <c r="M79" s="364"/>
      <c r="N79" s="364"/>
      <c r="O79" s="365"/>
      <c r="Q79" s="366"/>
      <c r="R79" s="874"/>
      <c r="S79" s="875"/>
      <c r="T79" s="875"/>
      <c r="U79" s="875"/>
      <c r="V79" s="875"/>
      <c r="W79" s="875"/>
      <c r="X79" s="875"/>
      <c r="Y79" s="875"/>
      <c r="Z79" s="875"/>
      <c r="AA79" s="875"/>
      <c r="AB79" s="876"/>
      <c r="AC79" s="367"/>
      <c r="AD79" s="385"/>
    </row>
    <row r="80" spans="2:33" s="362" customFormat="1" ht="18" thickBot="1" x14ac:dyDescent="0.3">
      <c r="B80" s="384"/>
      <c r="C80" s="366"/>
      <c r="D80" s="829" t="s">
        <v>446</v>
      </c>
      <c r="E80" s="830"/>
      <c r="F80" s="830"/>
      <c r="G80" s="830"/>
      <c r="H80" s="830"/>
      <c r="I80" s="830"/>
      <c r="J80" s="830"/>
      <c r="K80" s="830"/>
      <c r="L80" s="830"/>
      <c r="M80" s="830"/>
      <c r="N80" s="831"/>
      <c r="O80" s="367"/>
      <c r="Q80" s="366"/>
      <c r="R80" s="874"/>
      <c r="S80" s="875"/>
      <c r="T80" s="875"/>
      <c r="U80" s="875"/>
      <c r="V80" s="875"/>
      <c r="W80" s="875"/>
      <c r="X80" s="875"/>
      <c r="Y80" s="875"/>
      <c r="Z80" s="875"/>
      <c r="AA80" s="875"/>
      <c r="AB80" s="876"/>
      <c r="AC80" s="367"/>
      <c r="AD80" s="385"/>
    </row>
    <row r="81" spans="2:30" s="362" customFormat="1" ht="6" customHeight="1" thickBot="1" x14ac:dyDescent="0.3">
      <c r="B81" s="384"/>
      <c r="C81" s="366"/>
      <c r="O81" s="367"/>
      <c r="Q81" s="366"/>
      <c r="R81" s="874"/>
      <c r="S81" s="875"/>
      <c r="T81" s="875"/>
      <c r="U81" s="875"/>
      <c r="V81" s="875"/>
      <c r="W81" s="875"/>
      <c r="X81" s="875"/>
      <c r="Y81" s="875"/>
      <c r="Z81" s="875"/>
      <c r="AA81" s="875"/>
      <c r="AB81" s="876"/>
      <c r="AC81" s="367"/>
      <c r="AD81" s="385"/>
    </row>
    <row r="82" spans="2:30" s="362" customFormat="1" ht="13.8" thickBot="1" x14ac:dyDescent="0.3">
      <c r="B82" s="384"/>
      <c r="C82" s="366"/>
      <c r="D82" s="382" t="s">
        <v>424</v>
      </c>
      <c r="E82" s="382">
        <f>E70</f>
        <v>2024</v>
      </c>
      <c r="F82" s="382">
        <f t="shared" ref="F82:N82" si="13">F70</f>
        <v>2025</v>
      </c>
      <c r="G82" s="382">
        <f t="shared" si="13"/>
        <v>2026</v>
      </c>
      <c r="H82" s="382">
        <f t="shared" si="13"/>
        <v>2027</v>
      </c>
      <c r="I82" s="382">
        <f t="shared" si="13"/>
        <v>2028</v>
      </c>
      <c r="J82" s="382">
        <f t="shared" si="13"/>
        <v>2029</v>
      </c>
      <c r="K82" s="382">
        <f t="shared" si="13"/>
        <v>2030</v>
      </c>
      <c r="L82" s="382">
        <f t="shared" si="13"/>
        <v>2031</v>
      </c>
      <c r="M82" s="382">
        <f t="shared" si="13"/>
        <v>2032</v>
      </c>
      <c r="N82" s="382">
        <f t="shared" si="13"/>
        <v>2033</v>
      </c>
      <c r="O82" s="367"/>
      <c r="Q82" s="366"/>
      <c r="R82" s="874"/>
      <c r="S82" s="875"/>
      <c r="T82" s="875"/>
      <c r="U82" s="875"/>
      <c r="V82" s="875"/>
      <c r="W82" s="875"/>
      <c r="X82" s="875"/>
      <c r="Y82" s="875"/>
      <c r="Z82" s="875"/>
      <c r="AA82" s="875"/>
      <c r="AB82" s="876"/>
      <c r="AC82" s="367"/>
      <c r="AD82" s="385"/>
    </row>
    <row r="83" spans="2:30" s="362" customFormat="1" ht="6" customHeight="1" thickBot="1" x14ac:dyDescent="0.3">
      <c r="B83" s="384"/>
      <c r="C83" s="366"/>
      <c r="O83" s="367"/>
      <c r="Q83" s="366"/>
      <c r="R83" s="874"/>
      <c r="S83" s="875"/>
      <c r="T83" s="875"/>
      <c r="U83" s="875"/>
      <c r="V83" s="875"/>
      <c r="W83" s="875"/>
      <c r="X83" s="875"/>
      <c r="Y83" s="875"/>
      <c r="Z83" s="875"/>
      <c r="AA83" s="875"/>
      <c r="AB83" s="876"/>
      <c r="AC83" s="367"/>
      <c r="AD83" s="385"/>
    </row>
    <row r="84" spans="2:30" s="362" customFormat="1" ht="13.8" thickBot="1" x14ac:dyDescent="0.3">
      <c r="B84" s="384"/>
      <c r="C84" s="366"/>
      <c r="D84" s="370" t="s">
        <v>447</v>
      </c>
      <c r="E84" s="395">
        <f>E76</f>
        <v>0</v>
      </c>
      <c r="F84" s="395">
        <f t="shared" ref="F84:N84" si="14">F76</f>
        <v>0</v>
      </c>
      <c r="G84" s="395">
        <f t="shared" si="14"/>
        <v>0</v>
      </c>
      <c r="H84" s="395">
        <f t="shared" si="14"/>
        <v>0</v>
      </c>
      <c r="I84" s="395">
        <f t="shared" si="14"/>
        <v>0</v>
      </c>
      <c r="J84" s="395">
        <f t="shared" si="14"/>
        <v>0</v>
      </c>
      <c r="K84" s="395">
        <f t="shared" si="14"/>
        <v>0</v>
      </c>
      <c r="L84" s="395">
        <f t="shared" si="14"/>
        <v>0</v>
      </c>
      <c r="M84" s="395">
        <f t="shared" si="14"/>
        <v>0</v>
      </c>
      <c r="N84" s="395">
        <f t="shared" si="14"/>
        <v>0</v>
      </c>
      <c r="O84" s="367"/>
      <c r="Q84" s="366"/>
      <c r="R84" s="874"/>
      <c r="S84" s="875"/>
      <c r="T84" s="875"/>
      <c r="U84" s="875"/>
      <c r="V84" s="875"/>
      <c r="W84" s="875"/>
      <c r="X84" s="875"/>
      <c r="Y84" s="875"/>
      <c r="Z84" s="875"/>
      <c r="AA84" s="875"/>
      <c r="AB84" s="876"/>
      <c r="AC84" s="367"/>
      <c r="AD84" s="385"/>
    </row>
    <row r="85" spans="2:30" s="362" customFormat="1" ht="6" customHeight="1" thickBot="1" x14ac:dyDescent="0.3">
      <c r="B85" s="384"/>
      <c r="C85" s="366"/>
      <c r="O85" s="367"/>
      <c r="Q85" s="366"/>
      <c r="R85" s="874"/>
      <c r="S85" s="875"/>
      <c r="T85" s="875"/>
      <c r="U85" s="875"/>
      <c r="V85" s="875"/>
      <c r="W85" s="875"/>
      <c r="X85" s="875"/>
      <c r="Y85" s="875"/>
      <c r="Z85" s="875"/>
      <c r="AA85" s="875"/>
      <c r="AB85" s="876"/>
      <c r="AC85" s="367"/>
      <c r="AD85" s="385"/>
    </row>
    <row r="86" spans="2:30" s="362" customFormat="1" ht="13.8" thickBot="1" x14ac:dyDescent="0.3">
      <c r="B86" s="384"/>
      <c r="C86" s="366"/>
      <c r="D86" s="368" t="s">
        <v>448</v>
      </c>
      <c r="E86" s="394">
        <f>Diagnóstico!F104</f>
        <v>0</v>
      </c>
      <c r="F86" s="394">
        <f>Diagnóstico!G104</f>
        <v>0</v>
      </c>
      <c r="G86" s="394">
        <f>Diagnóstico!H104</f>
        <v>0</v>
      </c>
      <c r="H86" s="394">
        <f>Diagnóstico!I104</f>
        <v>0</v>
      </c>
      <c r="I86" s="394">
        <f>Diagnóstico!J104</f>
        <v>0</v>
      </c>
      <c r="J86" s="394">
        <f>Diagnóstico!K104</f>
        <v>0</v>
      </c>
      <c r="K86" s="394">
        <f>Diagnóstico!L104</f>
        <v>-101</v>
      </c>
      <c r="L86" s="394">
        <f>Diagnóstico!M104</f>
        <v>0</v>
      </c>
      <c r="M86" s="394">
        <f>Diagnóstico!N104</f>
        <v>0</v>
      </c>
      <c r="N86" s="394">
        <f>Diagnóstico!O104</f>
        <v>0</v>
      </c>
      <c r="O86" s="367"/>
      <c r="Q86" s="366"/>
      <c r="R86" s="874"/>
      <c r="S86" s="875"/>
      <c r="T86" s="875"/>
      <c r="U86" s="875"/>
      <c r="V86" s="875"/>
      <c r="W86" s="875"/>
      <c r="X86" s="875"/>
      <c r="Y86" s="875"/>
      <c r="Z86" s="875"/>
      <c r="AA86" s="875"/>
      <c r="AB86" s="876"/>
      <c r="AC86" s="367"/>
      <c r="AD86" s="385"/>
    </row>
    <row r="87" spans="2:30" s="362" customFormat="1" ht="6" customHeight="1" thickBot="1" x14ac:dyDescent="0.3">
      <c r="B87" s="384"/>
      <c r="C87" s="366"/>
      <c r="O87" s="367"/>
      <c r="Q87" s="366"/>
      <c r="R87" s="874"/>
      <c r="S87" s="875"/>
      <c r="T87" s="875"/>
      <c r="U87" s="875"/>
      <c r="V87" s="875"/>
      <c r="W87" s="875"/>
      <c r="X87" s="875"/>
      <c r="Y87" s="875"/>
      <c r="Z87" s="875"/>
      <c r="AA87" s="875"/>
      <c r="AB87" s="876"/>
      <c r="AC87" s="367"/>
      <c r="AD87" s="385"/>
    </row>
    <row r="88" spans="2:30" s="362" customFormat="1" ht="13.8" thickBot="1" x14ac:dyDescent="0.3">
      <c r="B88" s="384"/>
      <c r="C88" s="366"/>
      <c r="D88" s="370" t="s">
        <v>444</v>
      </c>
      <c r="E88" s="395">
        <f>E84-E86</f>
        <v>0</v>
      </c>
      <c r="F88" s="395">
        <f t="shared" ref="F88:N88" si="15">F84-F86</f>
        <v>0</v>
      </c>
      <c r="G88" s="395">
        <f t="shared" si="15"/>
        <v>0</v>
      </c>
      <c r="H88" s="395">
        <f t="shared" si="15"/>
        <v>0</v>
      </c>
      <c r="I88" s="395">
        <f t="shared" si="15"/>
        <v>0</v>
      </c>
      <c r="J88" s="395">
        <f t="shared" si="15"/>
        <v>0</v>
      </c>
      <c r="K88" s="395">
        <f t="shared" si="15"/>
        <v>101</v>
      </c>
      <c r="L88" s="395">
        <f t="shared" si="15"/>
        <v>0</v>
      </c>
      <c r="M88" s="395">
        <f t="shared" si="15"/>
        <v>0</v>
      </c>
      <c r="N88" s="395">
        <f t="shared" si="15"/>
        <v>0</v>
      </c>
      <c r="O88" s="367"/>
      <c r="Q88" s="366"/>
      <c r="R88" s="874"/>
      <c r="S88" s="875"/>
      <c r="T88" s="875"/>
      <c r="U88" s="875"/>
      <c r="V88" s="875"/>
      <c r="W88" s="875"/>
      <c r="X88" s="875"/>
      <c r="Y88" s="875"/>
      <c r="Z88" s="875"/>
      <c r="AA88" s="875"/>
      <c r="AB88" s="876"/>
      <c r="AC88" s="367"/>
      <c r="AD88" s="385"/>
    </row>
    <row r="89" spans="2:30" s="362" customFormat="1" ht="6" customHeight="1" thickBot="1" x14ac:dyDescent="0.3">
      <c r="B89" s="384"/>
      <c r="C89" s="375"/>
      <c r="D89" s="376"/>
      <c r="E89" s="376"/>
      <c r="F89" s="376"/>
      <c r="G89" s="376"/>
      <c r="H89" s="376"/>
      <c r="I89" s="376"/>
      <c r="J89" s="376"/>
      <c r="K89" s="376"/>
      <c r="L89" s="376"/>
      <c r="M89" s="376"/>
      <c r="N89" s="376"/>
      <c r="O89" s="377"/>
      <c r="Q89" s="366"/>
      <c r="R89" s="874"/>
      <c r="S89" s="875"/>
      <c r="T89" s="875"/>
      <c r="U89" s="875"/>
      <c r="V89" s="875"/>
      <c r="W89" s="875"/>
      <c r="X89" s="875"/>
      <c r="Y89" s="875"/>
      <c r="Z89" s="875"/>
      <c r="AA89" s="875"/>
      <c r="AB89" s="876"/>
      <c r="AC89" s="367"/>
      <c r="AD89" s="385"/>
    </row>
    <row r="90" spans="2:30" s="362" customFormat="1" ht="13.8" thickBot="1" x14ac:dyDescent="0.3">
      <c r="B90" s="384"/>
      <c r="Q90" s="366"/>
      <c r="R90" s="874"/>
      <c r="S90" s="875"/>
      <c r="T90" s="875"/>
      <c r="U90" s="875"/>
      <c r="V90" s="875"/>
      <c r="W90" s="875"/>
      <c r="X90" s="875"/>
      <c r="Y90" s="875"/>
      <c r="Z90" s="875"/>
      <c r="AA90" s="875"/>
      <c r="AB90" s="876"/>
      <c r="AC90" s="367"/>
      <c r="AD90" s="385"/>
    </row>
    <row r="91" spans="2:30" s="362" customFormat="1" ht="6" customHeight="1" thickBot="1" x14ac:dyDescent="0.3">
      <c r="B91" s="384"/>
      <c r="C91" s="363"/>
      <c r="D91" s="364"/>
      <c r="E91" s="364"/>
      <c r="F91" s="364"/>
      <c r="G91" s="364"/>
      <c r="H91" s="364"/>
      <c r="I91" s="364"/>
      <c r="J91" s="364"/>
      <c r="K91" s="364"/>
      <c r="L91" s="364"/>
      <c r="M91" s="364"/>
      <c r="N91" s="364"/>
      <c r="O91" s="365"/>
      <c r="Q91" s="366"/>
      <c r="R91" s="874"/>
      <c r="S91" s="875"/>
      <c r="T91" s="875"/>
      <c r="U91" s="875"/>
      <c r="V91" s="875"/>
      <c r="W91" s="875"/>
      <c r="X91" s="875"/>
      <c r="Y91" s="875"/>
      <c r="Z91" s="875"/>
      <c r="AA91" s="875"/>
      <c r="AB91" s="876"/>
      <c r="AC91" s="367"/>
      <c r="AD91" s="385"/>
    </row>
    <row r="92" spans="2:30" s="362" customFormat="1" ht="18" thickBot="1" x14ac:dyDescent="0.3">
      <c r="B92" s="384"/>
      <c r="C92" s="366"/>
      <c r="D92" s="829" t="s">
        <v>449</v>
      </c>
      <c r="E92" s="830"/>
      <c r="F92" s="830"/>
      <c r="G92" s="830"/>
      <c r="H92" s="830"/>
      <c r="I92" s="830"/>
      <c r="J92" s="830"/>
      <c r="K92" s="830"/>
      <c r="L92" s="830"/>
      <c r="M92" s="830"/>
      <c r="N92" s="831"/>
      <c r="O92" s="367"/>
      <c r="Q92" s="366"/>
      <c r="R92" s="874"/>
      <c r="S92" s="875"/>
      <c r="T92" s="875"/>
      <c r="U92" s="875"/>
      <c r="V92" s="875"/>
      <c r="W92" s="875"/>
      <c r="X92" s="875"/>
      <c r="Y92" s="875"/>
      <c r="Z92" s="875"/>
      <c r="AA92" s="875"/>
      <c r="AB92" s="876"/>
      <c r="AC92" s="367"/>
      <c r="AD92" s="385"/>
    </row>
    <row r="93" spans="2:30" s="362" customFormat="1" ht="6" customHeight="1" thickBot="1" x14ac:dyDescent="0.3">
      <c r="B93" s="384"/>
      <c r="C93" s="366"/>
      <c r="O93" s="367"/>
      <c r="Q93" s="366"/>
      <c r="R93" s="874"/>
      <c r="S93" s="875"/>
      <c r="T93" s="875"/>
      <c r="U93" s="875"/>
      <c r="V93" s="875"/>
      <c r="W93" s="875"/>
      <c r="X93" s="875"/>
      <c r="Y93" s="875"/>
      <c r="Z93" s="875"/>
      <c r="AA93" s="875"/>
      <c r="AB93" s="876"/>
      <c r="AC93" s="367"/>
      <c r="AD93" s="385"/>
    </row>
    <row r="94" spans="2:30" s="362" customFormat="1" ht="13.8" thickBot="1" x14ac:dyDescent="0.3">
      <c r="B94" s="384"/>
      <c r="C94" s="366"/>
      <c r="D94" s="382" t="s">
        <v>424</v>
      </c>
      <c r="E94" s="382">
        <f>E82</f>
        <v>2024</v>
      </c>
      <c r="F94" s="382">
        <f t="shared" ref="F94:N94" si="16">F82</f>
        <v>2025</v>
      </c>
      <c r="G94" s="382">
        <f t="shared" si="16"/>
        <v>2026</v>
      </c>
      <c r="H94" s="382">
        <f t="shared" si="16"/>
        <v>2027</v>
      </c>
      <c r="I94" s="382">
        <f t="shared" si="16"/>
        <v>2028</v>
      </c>
      <c r="J94" s="382">
        <f t="shared" si="16"/>
        <v>2029</v>
      </c>
      <c r="K94" s="382">
        <f t="shared" si="16"/>
        <v>2030</v>
      </c>
      <c r="L94" s="382">
        <f t="shared" si="16"/>
        <v>2031</v>
      </c>
      <c r="M94" s="382">
        <f t="shared" si="16"/>
        <v>2032</v>
      </c>
      <c r="N94" s="382">
        <f t="shared" si="16"/>
        <v>2033</v>
      </c>
      <c r="O94" s="367"/>
      <c r="Q94" s="366"/>
      <c r="R94" s="874"/>
      <c r="S94" s="875"/>
      <c r="T94" s="875"/>
      <c r="U94" s="875"/>
      <c r="V94" s="875"/>
      <c r="W94" s="875"/>
      <c r="X94" s="875"/>
      <c r="Y94" s="875"/>
      <c r="Z94" s="875"/>
      <c r="AA94" s="875"/>
      <c r="AB94" s="876"/>
      <c r="AC94" s="367"/>
      <c r="AD94" s="385"/>
    </row>
    <row r="95" spans="2:30" s="362" customFormat="1" ht="6" customHeight="1" thickBot="1" x14ac:dyDescent="0.3">
      <c r="B95" s="384"/>
      <c r="C95" s="366"/>
      <c r="O95" s="367"/>
      <c r="Q95" s="366"/>
      <c r="R95" s="874"/>
      <c r="S95" s="875"/>
      <c r="T95" s="875"/>
      <c r="U95" s="875"/>
      <c r="V95" s="875"/>
      <c r="W95" s="875"/>
      <c r="X95" s="875"/>
      <c r="Y95" s="875"/>
      <c r="Z95" s="875"/>
      <c r="AA95" s="875"/>
      <c r="AB95" s="876"/>
      <c r="AC95" s="367"/>
      <c r="AD95" s="385"/>
    </row>
    <row r="96" spans="2:30" s="362" customFormat="1" ht="13.8" thickBot="1" x14ac:dyDescent="0.3">
      <c r="B96" s="384"/>
      <c r="C96" s="366"/>
      <c r="D96" s="370" t="s">
        <v>447</v>
      </c>
      <c r="E96" s="401"/>
      <c r="F96" s="401"/>
      <c r="G96" s="401"/>
      <c r="H96" s="401"/>
      <c r="I96" s="401"/>
      <c r="J96" s="401"/>
      <c r="K96" s="401"/>
      <c r="L96" s="401"/>
      <c r="M96" s="401"/>
      <c r="N96" s="401"/>
      <c r="O96" s="367"/>
      <c r="Q96" s="366"/>
      <c r="R96" s="874"/>
      <c r="S96" s="875"/>
      <c r="T96" s="875"/>
      <c r="U96" s="875"/>
      <c r="V96" s="875"/>
      <c r="W96" s="875"/>
      <c r="X96" s="875"/>
      <c r="Y96" s="875"/>
      <c r="Z96" s="875"/>
      <c r="AA96" s="875"/>
      <c r="AB96" s="876"/>
      <c r="AC96" s="367"/>
      <c r="AD96" s="385"/>
    </row>
    <row r="97" spans="2:30" s="362" customFormat="1" ht="6" customHeight="1" thickBot="1" x14ac:dyDescent="0.3">
      <c r="B97" s="384"/>
      <c r="C97" s="366"/>
      <c r="O97" s="367"/>
      <c r="Q97" s="366"/>
      <c r="R97" s="874"/>
      <c r="S97" s="875"/>
      <c r="T97" s="875"/>
      <c r="U97" s="875"/>
      <c r="V97" s="875"/>
      <c r="W97" s="875"/>
      <c r="X97" s="875"/>
      <c r="Y97" s="875"/>
      <c r="Z97" s="875"/>
      <c r="AA97" s="875"/>
      <c r="AB97" s="876"/>
      <c r="AC97" s="367"/>
      <c r="AD97" s="385"/>
    </row>
    <row r="98" spans="2:30" s="362" customFormat="1" ht="13.8" thickBot="1" x14ac:dyDescent="0.3">
      <c r="B98" s="384"/>
      <c r="C98" s="366"/>
      <c r="D98" s="368" t="s">
        <v>448</v>
      </c>
      <c r="E98" s="394"/>
      <c r="F98" s="394"/>
      <c r="G98" s="394"/>
      <c r="H98" s="394"/>
      <c r="I98" s="394"/>
      <c r="J98" s="394"/>
      <c r="K98" s="394"/>
      <c r="L98" s="394"/>
      <c r="M98" s="394"/>
      <c r="N98" s="394"/>
      <c r="O98" s="367"/>
      <c r="Q98" s="366"/>
      <c r="R98" s="874"/>
      <c r="S98" s="875"/>
      <c r="T98" s="875"/>
      <c r="U98" s="875"/>
      <c r="V98" s="875"/>
      <c r="W98" s="875"/>
      <c r="X98" s="875"/>
      <c r="Y98" s="875"/>
      <c r="Z98" s="875"/>
      <c r="AA98" s="875"/>
      <c r="AB98" s="876"/>
      <c r="AC98" s="367"/>
      <c r="AD98" s="385"/>
    </row>
    <row r="99" spans="2:30" s="362" customFormat="1" ht="6" customHeight="1" thickBot="1" x14ac:dyDescent="0.3">
      <c r="B99" s="384"/>
      <c r="C99" s="366"/>
      <c r="O99" s="367"/>
      <c r="Q99" s="366"/>
      <c r="R99" s="874"/>
      <c r="S99" s="875"/>
      <c r="T99" s="875"/>
      <c r="U99" s="875"/>
      <c r="V99" s="875"/>
      <c r="W99" s="875"/>
      <c r="X99" s="875"/>
      <c r="Y99" s="875"/>
      <c r="Z99" s="875"/>
      <c r="AA99" s="875"/>
      <c r="AB99" s="876"/>
      <c r="AC99" s="367"/>
      <c r="AD99" s="385"/>
    </row>
    <row r="100" spans="2:30" s="362" customFormat="1" ht="13.8" thickBot="1" x14ac:dyDescent="0.3">
      <c r="B100" s="384"/>
      <c r="C100" s="366"/>
      <c r="D100" s="370" t="s">
        <v>444</v>
      </c>
      <c r="E100" s="395"/>
      <c r="F100" s="395"/>
      <c r="G100" s="395"/>
      <c r="H100" s="395"/>
      <c r="I100" s="395"/>
      <c r="J100" s="395"/>
      <c r="K100" s="395"/>
      <c r="L100" s="395"/>
      <c r="M100" s="395"/>
      <c r="N100" s="395"/>
      <c r="O100" s="367"/>
      <c r="Q100" s="366"/>
      <c r="R100" s="874"/>
      <c r="S100" s="875"/>
      <c r="T100" s="875"/>
      <c r="U100" s="875"/>
      <c r="V100" s="875"/>
      <c r="W100" s="875"/>
      <c r="X100" s="875"/>
      <c r="Y100" s="875"/>
      <c r="Z100" s="875"/>
      <c r="AA100" s="875"/>
      <c r="AB100" s="876"/>
      <c r="AC100" s="367"/>
      <c r="AD100" s="385"/>
    </row>
    <row r="101" spans="2:30" s="362" customFormat="1" ht="6" customHeight="1" thickBot="1" x14ac:dyDescent="0.3">
      <c r="B101" s="384"/>
      <c r="C101" s="375"/>
      <c r="D101" s="376"/>
      <c r="E101" s="376"/>
      <c r="F101" s="376"/>
      <c r="G101" s="376"/>
      <c r="H101" s="376"/>
      <c r="I101" s="376"/>
      <c r="J101" s="376"/>
      <c r="K101" s="376"/>
      <c r="L101" s="376"/>
      <c r="M101" s="376"/>
      <c r="N101" s="376"/>
      <c r="O101" s="377"/>
      <c r="Q101" s="366"/>
      <c r="R101" s="874"/>
      <c r="S101" s="875"/>
      <c r="T101" s="875"/>
      <c r="U101" s="875"/>
      <c r="V101" s="875"/>
      <c r="W101" s="875"/>
      <c r="X101" s="875"/>
      <c r="Y101" s="875"/>
      <c r="Z101" s="875"/>
      <c r="AA101" s="875"/>
      <c r="AB101" s="876"/>
      <c r="AC101" s="367"/>
      <c r="AD101" s="385"/>
    </row>
    <row r="102" spans="2:30" s="362" customFormat="1" ht="13.8" thickBot="1" x14ac:dyDescent="0.3">
      <c r="B102" s="384"/>
      <c r="Q102" s="366"/>
      <c r="R102" s="874"/>
      <c r="S102" s="875"/>
      <c r="T102" s="875"/>
      <c r="U102" s="875"/>
      <c r="V102" s="875"/>
      <c r="W102" s="875"/>
      <c r="X102" s="875"/>
      <c r="Y102" s="875"/>
      <c r="Z102" s="875"/>
      <c r="AA102" s="875"/>
      <c r="AB102" s="876"/>
      <c r="AC102" s="367"/>
      <c r="AD102" s="385"/>
    </row>
    <row r="103" spans="2:30" s="362" customFormat="1" ht="6" customHeight="1" thickBot="1" x14ac:dyDescent="0.3">
      <c r="B103" s="384"/>
      <c r="C103" s="363"/>
      <c r="D103" s="364"/>
      <c r="E103" s="364"/>
      <c r="F103" s="364"/>
      <c r="G103" s="364"/>
      <c r="H103" s="364"/>
      <c r="I103" s="364"/>
      <c r="J103" s="364"/>
      <c r="K103" s="364"/>
      <c r="L103" s="364"/>
      <c r="M103" s="364"/>
      <c r="N103" s="364"/>
      <c r="O103" s="365"/>
      <c r="Q103" s="366"/>
      <c r="R103" s="874"/>
      <c r="S103" s="875"/>
      <c r="T103" s="875"/>
      <c r="U103" s="875"/>
      <c r="V103" s="875"/>
      <c r="W103" s="875"/>
      <c r="X103" s="875"/>
      <c r="Y103" s="875"/>
      <c r="Z103" s="875"/>
      <c r="AA103" s="875"/>
      <c r="AB103" s="876"/>
      <c r="AC103" s="367"/>
      <c r="AD103" s="385"/>
    </row>
    <row r="104" spans="2:30" s="362" customFormat="1" ht="18" thickBot="1" x14ac:dyDescent="0.3">
      <c r="B104" s="384"/>
      <c r="C104" s="366"/>
      <c r="D104" s="829" t="s">
        <v>450</v>
      </c>
      <c r="E104" s="830"/>
      <c r="F104" s="830"/>
      <c r="G104" s="830"/>
      <c r="H104" s="830"/>
      <c r="I104" s="830"/>
      <c r="J104" s="830"/>
      <c r="K104" s="830"/>
      <c r="L104" s="830"/>
      <c r="M104" s="830"/>
      <c r="N104" s="831"/>
      <c r="O104" s="367"/>
      <c r="Q104" s="366"/>
      <c r="R104" s="874"/>
      <c r="S104" s="875"/>
      <c r="T104" s="875"/>
      <c r="U104" s="875"/>
      <c r="V104" s="875"/>
      <c r="W104" s="875"/>
      <c r="X104" s="875"/>
      <c r="Y104" s="875"/>
      <c r="Z104" s="875"/>
      <c r="AA104" s="875"/>
      <c r="AB104" s="876"/>
      <c r="AC104" s="367"/>
      <c r="AD104" s="385"/>
    </row>
    <row r="105" spans="2:30" s="362" customFormat="1" ht="6" customHeight="1" thickBot="1" x14ac:dyDescent="0.3">
      <c r="B105" s="384"/>
      <c r="C105" s="366"/>
      <c r="O105" s="367"/>
      <c r="Q105" s="366"/>
      <c r="R105" s="874"/>
      <c r="S105" s="875"/>
      <c r="T105" s="875"/>
      <c r="U105" s="875"/>
      <c r="V105" s="875"/>
      <c r="W105" s="875"/>
      <c r="X105" s="875"/>
      <c r="Y105" s="875"/>
      <c r="Z105" s="875"/>
      <c r="AA105" s="875"/>
      <c r="AB105" s="876"/>
      <c r="AC105" s="367"/>
      <c r="AD105" s="385"/>
    </row>
    <row r="106" spans="2:30" s="362" customFormat="1" ht="13.8" thickBot="1" x14ac:dyDescent="0.3">
      <c r="B106" s="384"/>
      <c r="C106" s="366"/>
      <c r="D106" s="382" t="s">
        <v>424</v>
      </c>
      <c r="E106" s="382">
        <f>E94</f>
        <v>2024</v>
      </c>
      <c r="F106" s="382">
        <f t="shared" ref="F106:N106" si="17">F94</f>
        <v>2025</v>
      </c>
      <c r="G106" s="382">
        <f t="shared" si="17"/>
        <v>2026</v>
      </c>
      <c r="H106" s="382">
        <f t="shared" si="17"/>
        <v>2027</v>
      </c>
      <c r="I106" s="382">
        <f t="shared" si="17"/>
        <v>2028</v>
      </c>
      <c r="J106" s="382">
        <f t="shared" si="17"/>
        <v>2029</v>
      </c>
      <c r="K106" s="382">
        <f t="shared" si="17"/>
        <v>2030</v>
      </c>
      <c r="L106" s="382">
        <f t="shared" si="17"/>
        <v>2031</v>
      </c>
      <c r="M106" s="382">
        <f t="shared" si="17"/>
        <v>2032</v>
      </c>
      <c r="N106" s="382">
        <f t="shared" si="17"/>
        <v>2033</v>
      </c>
      <c r="O106" s="367"/>
      <c r="Q106" s="366"/>
      <c r="R106" s="874"/>
      <c r="S106" s="875"/>
      <c r="T106" s="875"/>
      <c r="U106" s="875"/>
      <c r="V106" s="875"/>
      <c r="W106" s="875"/>
      <c r="X106" s="875"/>
      <c r="Y106" s="875"/>
      <c r="Z106" s="875"/>
      <c r="AA106" s="875"/>
      <c r="AB106" s="876"/>
      <c r="AC106" s="367"/>
      <c r="AD106" s="385"/>
    </row>
    <row r="107" spans="2:30" s="362" customFormat="1" ht="6" customHeight="1" thickBot="1" x14ac:dyDescent="0.3">
      <c r="B107" s="384"/>
      <c r="C107" s="366"/>
      <c r="O107" s="367"/>
      <c r="Q107" s="366"/>
      <c r="R107" s="874"/>
      <c r="S107" s="875"/>
      <c r="T107" s="875"/>
      <c r="U107" s="875"/>
      <c r="V107" s="875"/>
      <c r="W107" s="875"/>
      <c r="X107" s="875"/>
      <c r="Y107" s="875"/>
      <c r="Z107" s="875"/>
      <c r="AA107" s="875"/>
      <c r="AB107" s="876"/>
      <c r="AC107" s="367"/>
      <c r="AD107" s="385"/>
    </row>
    <row r="108" spans="2:30" s="362" customFormat="1" ht="13.8" thickBot="1" x14ac:dyDescent="0.3">
      <c r="B108" s="384"/>
      <c r="C108" s="366"/>
      <c r="D108" s="370" t="s">
        <v>447</v>
      </c>
      <c r="E108" s="391"/>
      <c r="F108" s="391"/>
      <c r="G108" s="391"/>
      <c r="H108" s="391"/>
      <c r="I108" s="391"/>
      <c r="J108" s="391"/>
      <c r="K108" s="371"/>
      <c r="L108" s="371"/>
      <c r="M108" s="371"/>
      <c r="N108" s="371"/>
      <c r="O108" s="367"/>
      <c r="Q108" s="366"/>
      <c r="R108" s="874"/>
      <c r="S108" s="875"/>
      <c r="T108" s="875"/>
      <c r="U108" s="875"/>
      <c r="V108" s="875"/>
      <c r="W108" s="875"/>
      <c r="X108" s="875"/>
      <c r="Y108" s="875"/>
      <c r="Z108" s="875"/>
      <c r="AA108" s="875"/>
      <c r="AB108" s="876"/>
      <c r="AC108" s="367"/>
      <c r="AD108" s="385"/>
    </row>
    <row r="109" spans="2:30" s="362" customFormat="1" ht="6" customHeight="1" thickBot="1" x14ac:dyDescent="0.3">
      <c r="B109" s="384"/>
      <c r="C109" s="366"/>
      <c r="O109" s="367"/>
      <c r="Q109" s="366"/>
      <c r="R109" s="874"/>
      <c r="S109" s="875"/>
      <c r="T109" s="875"/>
      <c r="U109" s="875"/>
      <c r="V109" s="875"/>
      <c r="W109" s="875"/>
      <c r="X109" s="875"/>
      <c r="Y109" s="875"/>
      <c r="Z109" s="875"/>
      <c r="AA109" s="875"/>
      <c r="AB109" s="876"/>
      <c r="AC109" s="367"/>
      <c r="AD109" s="385"/>
    </row>
    <row r="110" spans="2:30" s="362" customFormat="1" ht="13.8" thickBot="1" x14ac:dyDescent="0.3">
      <c r="B110" s="384"/>
      <c r="C110" s="366"/>
      <c r="D110" s="368" t="s">
        <v>448</v>
      </c>
      <c r="E110" s="368"/>
      <c r="F110" s="368"/>
      <c r="G110" s="368"/>
      <c r="H110" s="368"/>
      <c r="I110" s="368"/>
      <c r="J110" s="368"/>
      <c r="K110" s="369"/>
      <c r="L110" s="369"/>
      <c r="M110" s="369"/>
      <c r="N110" s="369"/>
      <c r="O110" s="367"/>
      <c r="Q110" s="366"/>
      <c r="R110" s="874"/>
      <c r="S110" s="875"/>
      <c r="T110" s="875"/>
      <c r="U110" s="875"/>
      <c r="V110" s="875"/>
      <c r="W110" s="875"/>
      <c r="X110" s="875"/>
      <c r="Y110" s="875"/>
      <c r="Z110" s="875"/>
      <c r="AA110" s="875"/>
      <c r="AB110" s="876"/>
      <c r="AC110" s="367"/>
      <c r="AD110" s="385"/>
    </row>
    <row r="111" spans="2:30" s="362" customFormat="1" ht="6" customHeight="1" thickBot="1" x14ac:dyDescent="0.3">
      <c r="B111" s="384"/>
      <c r="C111" s="366"/>
      <c r="O111" s="367"/>
      <c r="Q111" s="366"/>
      <c r="R111" s="874"/>
      <c r="S111" s="875"/>
      <c r="T111" s="875"/>
      <c r="U111" s="875"/>
      <c r="V111" s="875"/>
      <c r="W111" s="875"/>
      <c r="X111" s="875"/>
      <c r="Y111" s="875"/>
      <c r="Z111" s="875"/>
      <c r="AA111" s="875"/>
      <c r="AB111" s="876"/>
      <c r="AC111" s="367"/>
      <c r="AD111" s="385"/>
    </row>
    <row r="112" spans="2:30" s="362" customFormat="1" ht="13.8" thickBot="1" x14ac:dyDescent="0.3">
      <c r="B112" s="384"/>
      <c r="C112" s="366"/>
      <c r="D112" s="370" t="s">
        <v>444</v>
      </c>
      <c r="E112" s="391"/>
      <c r="F112" s="391"/>
      <c r="G112" s="391"/>
      <c r="H112" s="391"/>
      <c r="I112" s="391"/>
      <c r="J112" s="391"/>
      <c r="K112" s="371"/>
      <c r="L112" s="371"/>
      <c r="M112" s="371"/>
      <c r="N112" s="371"/>
      <c r="O112" s="367"/>
      <c r="Q112" s="366"/>
      <c r="R112" s="874"/>
      <c r="S112" s="875"/>
      <c r="T112" s="875"/>
      <c r="U112" s="875"/>
      <c r="V112" s="875"/>
      <c r="W112" s="875"/>
      <c r="X112" s="875"/>
      <c r="Y112" s="875"/>
      <c r="Z112" s="875"/>
      <c r="AA112" s="875"/>
      <c r="AB112" s="876"/>
      <c r="AC112" s="367"/>
      <c r="AD112" s="385"/>
    </row>
    <row r="113" spans="2:30" s="362" customFormat="1" ht="6" customHeight="1" thickBot="1" x14ac:dyDescent="0.3">
      <c r="B113" s="384"/>
      <c r="C113" s="375"/>
      <c r="D113" s="376"/>
      <c r="E113" s="376"/>
      <c r="F113" s="376"/>
      <c r="G113" s="376"/>
      <c r="H113" s="376"/>
      <c r="I113" s="376"/>
      <c r="J113" s="376"/>
      <c r="K113" s="376"/>
      <c r="L113" s="376"/>
      <c r="M113" s="376"/>
      <c r="N113" s="376"/>
      <c r="O113" s="377"/>
      <c r="Q113" s="375"/>
      <c r="R113" s="877"/>
      <c r="S113" s="878"/>
      <c r="T113" s="878"/>
      <c r="U113" s="878"/>
      <c r="V113" s="878"/>
      <c r="W113" s="878"/>
      <c r="X113" s="878"/>
      <c r="Y113" s="878"/>
      <c r="Z113" s="878"/>
      <c r="AA113" s="878"/>
      <c r="AB113" s="879"/>
      <c r="AC113" s="377"/>
      <c r="AD113" s="385"/>
    </row>
    <row r="114" spans="2:30" s="362" customFormat="1" x14ac:dyDescent="0.25">
      <c r="B114" s="384"/>
      <c r="AD114" s="385"/>
    </row>
    <row r="115" spans="2:30" s="362" customFormat="1" x14ac:dyDescent="0.25">
      <c r="B115" s="384"/>
      <c r="D115" s="520" t="s">
        <v>17</v>
      </c>
      <c r="E115" s="520"/>
      <c r="F115" s="520"/>
      <c r="G115" s="520"/>
      <c r="H115" s="520"/>
      <c r="I115" s="520"/>
      <c r="J115" s="520"/>
      <c r="K115" s="520"/>
      <c r="L115" s="520"/>
      <c r="M115" s="520"/>
      <c r="N115" s="520"/>
      <c r="O115" s="520"/>
      <c r="P115" s="520"/>
      <c r="Q115" s="520"/>
      <c r="R115" s="520"/>
      <c r="S115" s="520"/>
      <c r="T115" s="520"/>
      <c r="U115" s="520"/>
      <c r="V115" s="520"/>
      <c r="W115" s="520"/>
      <c r="X115" s="520"/>
      <c r="Y115" s="520"/>
      <c r="Z115" s="520"/>
      <c r="AA115" s="520"/>
      <c r="AB115" s="520"/>
      <c r="AD115" s="385"/>
    </row>
    <row r="116" spans="2:30" s="362" customFormat="1" x14ac:dyDescent="0.25">
      <c r="B116" s="384"/>
      <c r="D116" s="520"/>
      <c r="E116" s="520"/>
      <c r="F116" s="520"/>
      <c r="G116" s="520"/>
      <c r="H116" s="520"/>
      <c r="I116" s="520"/>
      <c r="J116" s="520"/>
      <c r="K116" s="520"/>
      <c r="L116" s="520"/>
      <c r="M116" s="520"/>
      <c r="N116" s="520"/>
      <c r="O116" s="520"/>
      <c r="P116" s="520"/>
      <c r="Q116" s="520"/>
      <c r="R116" s="520"/>
      <c r="S116" s="520"/>
      <c r="T116" s="520"/>
      <c r="U116" s="520"/>
      <c r="V116" s="520"/>
      <c r="W116" s="520"/>
      <c r="X116" s="520"/>
      <c r="Y116" s="520"/>
      <c r="Z116" s="520"/>
      <c r="AA116" s="520"/>
      <c r="AB116" s="520"/>
      <c r="AD116" s="385"/>
    </row>
    <row r="117" spans="2:30" s="362" customFormat="1" x14ac:dyDescent="0.25">
      <c r="B117" s="388"/>
      <c r="C117" s="389"/>
      <c r="D117" s="389"/>
      <c r="E117" s="389"/>
      <c r="F117" s="389"/>
      <c r="G117" s="389"/>
      <c r="H117" s="389"/>
      <c r="I117" s="389"/>
      <c r="J117" s="389"/>
      <c r="K117" s="389"/>
      <c r="L117" s="389"/>
      <c r="M117" s="389"/>
      <c r="N117" s="389"/>
      <c r="O117" s="389"/>
      <c r="P117" s="389"/>
      <c r="Q117" s="389"/>
      <c r="R117" s="389"/>
      <c r="S117" s="389"/>
      <c r="T117" s="389"/>
      <c r="U117" s="389"/>
      <c r="V117" s="389"/>
      <c r="W117" s="389"/>
      <c r="X117" s="389"/>
      <c r="Y117" s="389"/>
      <c r="Z117" s="389"/>
      <c r="AA117" s="389"/>
      <c r="AB117" s="389"/>
      <c r="AC117" s="389"/>
      <c r="AD117" s="390"/>
    </row>
    <row r="118" spans="2:30" s="362" customFormat="1" x14ac:dyDescent="0.25"/>
    <row r="119" spans="2:30" s="362" customFormat="1" x14ac:dyDescent="0.25"/>
    <row r="120" spans="2:30" s="362" customFormat="1" x14ac:dyDescent="0.25"/>
    <row r="121" spans="2:30" s="362" customFormat="1" ht="13.2" customHeight="1" x14ac:dyDescent="0.25">
      <c r="H121" s="29"/>
      <c r="I121" s="29"/>
      <c r="J121" s="29"/>
      <c r="K121" s="29"/>
    </row>
    <row r="122" spans="2:30" s="362" customFormat="1" x14ac:dyDescent="0.25"/>
    <row r="123" spans="2:30" s="362" customFormat="1" x14ac:dyDescent="0.25"/>
    <row r="124" spans="2:30" s="362" customFormat="1" x14ac:dyDescent="0.25"/>
    <row r="125" spans="2:30" s="362" customFormat="1" x14ac:dyDescent="0.25"/>
    <row r="126" spans="2:30" s="362" customFormat="1" x14ac:dyDescent="0.25"/>
    <row r="127" spans="2:30" s="362" customFormat="1" x14ac:dyDescent="0.25"/>
    <row r="128" spans="2:30" s="362" customFormat="1" x14ac:dyDescent="0.25"/>
    <row r="129" s="362" customFormat="1" x14ac:dyDescent="0.25"/>
    <row r="130" s="362" customFormat="1" x14ac:dyDescent="0.25"/>
    <row r="131" s="362" customFormat="1" x14ac:dyDescent="0.25"/>
    <row r="132" s="362" customFormat="1" x14ac:dyDescent="0.25"/>
    <row r="133" s="362" customFormat="1" x14ac:dyDescent="0.25"/>
    <row r="134" s="362" customFormat="1" x14ac:dyDescent="0.25"/>
    <row r="135" s="362" customFormat="1" x14ac:dyDescent="0.25"/>
    <row r="136" s="362" customFormat="1" x14ac:dyDescent="0.25"/>
    <row r="137" s="362" customFormat="1" x14ac:dyDescent="0.25"/>
    <row r="138" s="362" customFormat="1" x14ac:dyDescent="0.25"/>
    <row r="139" s="362" customFormat="1" x14ac:dyDescent="0.25"/>
    <row r="140" s="362" customFormat="1" x14ac:dyDescent="0.25"/>
    <row r="141" s="362" customFormat="1" x14ac:dyDescent="0.25"/>
    <row r="142" s="362" customFormat="1" x14ac:dyDescent="0.25"/>
    <row r="143" s="362" customFormat="1" x14ac:dyDescent="0.25"/>
    <row r="144" s="362" customFormat="1" x14ac:dyDescent="0.25"/>
    <row r="145" s="362" customFormat="1" x14ac:dyDescent="0.25"/>
    <row r="146" s="362" customFormat="1" x14ac:dyDescent="0.25"/>
    <row r="147" s="362" customFormat="1" x14ac:dyDescent="0.25"/>
    <row r="148" s="362" customFormat="1" x14ac:dyDescent="0.25"/>
    <row r="149" s="362" customFormat="1" x14ac:dyDescent="0.25"/>
    <row r="150" s="362" customFormat="1" x14ac:dyDescent="0.25"/>
    <row r="151" s="362" customFormat="1" x14ac:dyDescent="0.25"/>
    <row r="152" s="362" customFormat="1" x14ac:dyDescent="0.25"/>
    <row r="153" s="362" customFormat="1" x14ac:dyDescent="0.25"/>
    <row r="154" s="362" customFormat="1" x14ac:dyDescent="0.25"/>
    <row r="155" s="362" customFormat="1" x14ac:dyDescent="0.25"/>
    <row r="156" s="362" customFormat="1" x14ac:dyDescent="0.25"/>
    <row r="157" s="362" customFormat="1" x14ac:dyDescent="0.25"/>
    <row r="158" s="362" customFormat="1" x14ac:dyDescent="0.25"/>
    <row r="159" s="362" customFormat="1" x14ac:dyDescent="0.25"/>
    <row r="160" s="362" customFormat="1" x14ac:dyDescent="0.25"/>
    <row r="161" s="362" customFormat="1" x14ac:dyDescent="0.25"/>
    <row r="162" s="362" customFormat="1" x14ac:dyDescent="0.25"/>
    <row r="163" s="362" customFormat="1" x14ac:dyDescent="0.25"/>
    <row r="164" s="362" customFormat="1" x14ac:dyDescent="0.25"/>
    <row r="165" s="362" customFormat="1" x14ac:dyDescent="0.25"/>
    <row r="166" s="362" customFormat="1" x14ac:dyDescent="0.25"/>
    <row r="167" s="362" customFormat="1" x14ac:dyDescent="0.25"/>
    <row r="168" s="362" customFormat="1" x14ac:dyDescent="0.25"/>
    <row r="169" s="362" customFormat="1" x14ac:dyDescent="0.25"/>
    <row r="170" s="362" customFormat="1" x14ac:dyDescent="0.25"/>
    <row r="171" s="362" customFormat="1" x14ac:dyDescent="0.25"/>
    <row r="172" s="362" customFormat="1" x14ac:dyDescent="0.25"/>
    <row r="173" s="362" customFormat="1" x14ac:dyDescent="0.25"/>
    <row r="174" s="362" customFormat="1" x14ac:dyDescent="0.25"/>
    <row r="175" s="362" customFormat="1" x14ac:dyDescent="0.25"/>
    <row r="176" s="362" customFormat="1" x14ac:dyDescent="0.25"/>
    <row r="177" s="362" customFormat="1" x14ac:dyDescent="0.25"/>
    <row r="178" s="362" customFormat="1" x14ac:dyDescent="0.25"/>
    <row r="179" s="362" customFormat="1" x14ac:dyDescent="0.25"/>
    <row r="180" s="362" customFormat="1" x14ac:dyDescent="0.25"/>
    <row r="181" s="362" customFormat="1" x14ac:dyDescent="0.25"/>
    <row r="182" s="362" customFormat="1" x14ac:dyDescent="0.25"/>
    <row r="183" s="362" customFormat="1" x14ac:dyDescent="0.25"/>
    <row r="184" s="362" customFormat="1" x14ac:dyDescent="0.25"/>
    <row r="185" s="362" customFormat="1" x14ac:dyDescent="0.25"/>
  </sheetData>
  <mergeCells count="36">
    <mergeCell ref="AB9:AC9"/>
    <mergeCell ref="AB10:AC10"/>
    <mergeCell ref="C12:AC13"/>
    <mergeCell ref="C3:D10"/>
    <mergeCell ref="D115:AB116"/>
    <mergeCell ref="R22:T24"/>
    <mergeCell ref="V22:X24"/>
    <mergeCell ref="Z22:AA24"/>
    <mergeCell ref="AB22:AB24"/>
    <mergeCell ref="R26:T30"/>
    <mergeCell ref="V26:X30"/>
    <mergeCell ref="Z26:AB29"/>
    <mergeCell ref="R32:T34"/>
    <mergeCell ref="V32:X34"/>
    <mergeCell ref="Z32:Z34"/>
    <mergeCell ref="AA32:AA34"/>
    <mergeCell ref="R40:AB40"/>
    <mergeCell ref="R42:AB113"/>
    <mergeCell ref="AB32:AB34"/>
    <mergeCell ref="D92:N92"/>
    <mergeCell ref="AB3:AC3"/>
    <mergeCell ref="E3:AA10"/>
    <mergeCell ref="D16:N16"/>
    <mergeCell ref="R16:AB16"/>
    <mergeCell ref="D104:N104"/>
    <mergeCell ref="AB4:AC4"/>
    <mergeCell ref="R18:T21"/>
    <mergeCell ref="V18:X21"/>
    <mergeCell ref="Z18:AB21"/>
    <mergeCell ref="D40:N40"/>
    <mergeCell ref="D68:N68"/>
    <mergeCell ref="D80:N80"/>
    <mergeCell ref="AB5:AC5"/>
    <mergeCell ref="AB6:AC6"/>
    <mergeCell ref="AB7:AC7"/>
    <mergeCell ref="AB8:AC8"/>
  </mergeCells>
  <conditionalFormatting sqref="D16:N16 V11:W11 AD3:AD10">
    <cfRule type="cellIs" dxfId="95" priority="113" operator="lessThan">
      <formula>0</formula>
    </cfRule>
  </conditionalFormatting>
  <conditionalFormatting sqref="R16">
    <cfRule type="cellIs" dxfId="94" priority="112" operator="lessThan">
      <formula>0</formula>
    </cfRule>
  </conditionalFormatting>
  <conditionalFormatting sqref="D18:N18">
    <cfRule type="cellIs" dxfId="93" priority="111" operator="lessThan">
      <formula>0</formula>
    </cfRule>
  </conditionalFormatting>
  <conditionalFormatting sqref="D20:N20">
    <cfRule type="cellIs" dxfId="92" priority="106" operator="lessThan">
      <formula>0</formula>
    </cfRule>
  </conditionalFormatting>
  <conditionalFormatting sqref="D22:N22">
    <cfRule type="cellIs" dxfId="91" priority="104" operator="lessThan">
      <formula>0</formula>
    </cfRule>
  </conditionalFormatting>
  <conditionalFormatting sqref="D26:N26">
    <cfRule type="cellIs" dxfId="90" priority="102" operator="lessThan">
      <formula>0</formula>
    </cfRule>
  </conditionalFormatting>
  <conditionalFormatting sqref="D30:N30">
    <cfRule type="cellIs" dxfId="89" priority="100" operator="lessThan">
      <formula>0</formula>
    </cfRule>
  </conditionalFormatting>
  <conditionalFormatting sqref="D34:N34">
    <cfRule type="cellIs" dxfId="88" priority="98" operator="lessThan">
      <formula>0</formula>
    </cfRule>
  </conditionalFormatting>
  <conditionalFormatting sqref="D40:N40">
    <cfRule type="cellIs" dxfId="87" priority="96" operator="lessThan">
      <formula>0</formula>
    </cfRule>
  </conditionalFormatting>
  <conditionalFormatting sqref="D44:N44">
    <cfRule type="cellIs" dxfId="86" priority="95" operator="lessThan">
      <formula>0</formula>
    </cfRule>
  </conditionalFormatting>
  <conditionalFormatting sqref="D46:N46">
    <cfRule type="cellIs" dxfId="85" priority="93" operator="lessThan">
      <formula>0</formula>
    </cfRule>
  </conditionalFormatting>
  <conditionalFormatting sqref="R18">
    <cfRule type="cellIs" dxfId="84" priority="91" operator="lessThan">
      <formula>0</formula>
    </cfRule>
  </conditionalFormatting>
  <conditionalFormatting sqref="R22">
    <cfRule type="cellIs" dxfId="83" priority="90" operator="lessThan">
      <formula>0</formula>
    </cfRule>
  </conditionalFormatting>
  <conditionalFormatting sqref="V18">
    <cfRule type="cellIs" dxfId="82" priority="89" operator="lessThan">
      <formula>0</formula>
    </cfRule>
  </conditionalFormatting>
  <conditionalFormatting sqref="V22">
    <cfRule type="cellIs" dxfId="81" priority="88" operator="lessThan">
      <formula>0</formula>
    </cfRule>
  </conditionalFormatting>
  <conditionalFormatting sqref="Z18">
    <cfRule type="cellIs" dxfId="80" priority="87" operator="lessThan">
      <formula>0</formula>
    </cfRule>
  </conditionalFormatting>
  <conditionalFormatting sqref="Z22">
    <cfRule type="cellIs" dxfId="79" priority="86" operator="lessThan">
      <formula>0</formula>
    </cfRule>
  </conditionalFormatting>
  <conditionalFormatting sqref="AB22">
    <cfRule type="cellIs" dxfId="78" priority="85" operator="lessThan">
      <formula>0</formula>
    </cfRule>
  </conditionalFormatting>
  <conditionalFormatting sqref="R26">
    <cfRule type="cellIs" dxfId="77" priority="84" operator="lessThan">
      <formula>0</formula>
    </cfRule>
  </conditionalFormatting>
  <conditionalFormatting sqref="R32">
    <cfRule type="cellIs" dxfId="76" priority="83" operator="lessThan">
      <formula>0</formula>
    </cfRule>
  </conditionalFormatting>
  <conditionalFormatting sqref="V26">
    <cfRule type="cellIs" dxfId="75" priority="82" operator="lessThan">
      <formula>0</formula>
    </cfRule>
  </conditionalFormatting>
  <conditionalFormatting sqref="V32">
    <cfRule type="cellIs" dxfId="74" priority="81" operator="lessThan">
      <formula>0</formula>
    </cfRule>
  </conditionalFormatting>
  <conditionalFormatting sqref="Z30:AB30">
    <cfRule type="cellIs" dxfId="73" priority="80" operator="lessThan">
      <formula>0</formula>
    </cfRule>
  </conditionalFormatting>
  <conditionalFormatting sqref="Z32:AB32">
    <cfRule type="cellIs" dxfId="72" priority="79" operator="lessThan">
      <formula>0</formula>
    </cfRule>
  </conditionalFormatting>
  <conditionalFormatting sqref="Z26">
    <cfRule type="cellIs" dxfId="71" priority="78" operator="lessThan">
      <formula>0</formula>
    </cfRule>
  </conditionalFormatting>
  <conditionalFormatting sqref="D48:N48">
    <cfRule type="cellIs" dxfId="70" priority="77" operator="lessThan">
      <formula>0</formula>
    </cfRule>
  </conditionalFormatting>
  <conditionalFormatting sqref="D52:N52">
    <cfRule type="cellIs" dxfId="69" priority="75" operator="lessThan">
      <formula>0</formula>
    </cfRule>
  </conditionalFormatting>
  <conditionalFormatting sqref="D58:N58">
    <cfRule type="cellIs" dxfId="68" priority="73" operator="lessThan">
      <formula>0</formula>
    </cfRule>
  </conditionalFormatting>
  <conditionalFormatting sqref="D54:N54">
    <cfRule type="cellIs" dxfId="67" priority="71" operator="lessThan">
      <formula>0</formula>
    </cfRule>
  </conditionalFormatting>
  <conditionalFormatting sqref="D24:N24">
    <cfRule type="cellIs" dxfId="66" priority="69" operator="lessThan">
      <formula>0</formula>
    </cfRule>
  </conditionalFormatting>
  <conditionalFormatting sqref="D28:N28">
    <cfRule type="cellIs" dxfId="65" priority="67" operator="lessThan">
      <formula>0</formula>
    </cfRule>
  </conditionalFormatting>
  <conditionalFormatting sqref="D31:J31 D32:N32">
    <cfRule type="cellIs" dxfId="64" priority="65" operator="lessThan">
      <formula>0</formula>
    </cfRule>
  </conditionalFormatting>
  <conditionalFormatting sqref="K31:N31">
    <cfRule type="cellIs" dxfId="63" priority="64" operator="lessThan">
      <formula>0</formula>
    </cfRule>
  </conditionalFormatting>
  <conditionalFormatting sqref="D36:N36">
    <cfRule type="cellIs" dxfId="62" priority="63" operator="lessThan">
      <formula>0</formula>
    </cfRule>
  </conditionalFormatting>
  <conditionalFormatting sqref="D42:N42">
    <cfRule type="cellIs" dxfId="61" priority="61" operator="lessThan">
      <formula>0</formula>
    </cfRule>
  </conditionalFormatting>
  <conditionalFormatting sqref="D50:N50">
    <cfRule type="cellIs" dxfId="60" priority="56" operator="lessThan">
      <formula>0</formula>
    </cfRule>
  </conditionalFormatting>
  <conditionalFormatting sqref="D56:N56">
    <cfRule type="cellIs" dxfId="59" priority="54" operator="lessThan">
      <formula>0</formula>
    </cfRule>
  </conditionalFormatting>
  <conditionalFormatting sqref="D60:N60">
    <cfRule type="cellIs" dxfId="58" priority="52" operator="lessThan">
      <formula>0</formula>
    </cfRule>
  </conditionalFormatting>
  <conditionalFormatting sqref="D68:N68">
    <cfRule type="cellIs" dxfId="57" priority="50" operator="lessThan">
      <formula>0</formula>
    </cfRule>
  </conditionalFormatting>
  <conditionalFormatting sqref="D70:N70">
    <cfRule type="cellIs" dxfId="56" priority="49" operator="lessThan">
      <formula>0</formula>
    </cfRule>
  </conditionalFormatting>
  <conditionalFormatting sqref="D72:N72">
    <cfRule type="cellIs" dxfId="55" priority="44" operator="lessThan">
      <formula>0</formula>
    </cfRule>
  </conditionalFormatting>
  <conditionalFormatting sqref="D74:N74">
    <cfRule type="cellIs" dxfId="54" priority="42" operator="lessThan">
      <formula>0</formula>
    </cfRule>
  </conditionalFormatting>
  <conditionalFormatting sqref="D76:N76">
    <cfRule type="cellIs" dxfId="53" priority="40" operator="lessThan">
      <formula>0</formula>
    </cfRule>
  </conditionalFormatting>
  <conditionalFormatting sqref="D80:N80">
    <cfRule type="cellIs" dxfId="52" priority="38" operator="lessThan">
      <formula>0</formula>
    </cfRule>
  </conditionalFormatting>
  <conditionalFormatting sqref="D82:N82">
    <cfRule type="cellIs" dxfId="51" priority="37" operator="lessThan">
      <formula>0</formula>
    </cfRule>
  </conditionalFormatting>
  <conditionalFormatting sqref="D84:N84">
    <cfRule type="cellIs" dxfId="50" priority="32" operator="lessThan">
      <formula>0</formula>
    </cfRule>
  </conditionalFormatting>
  <conditionalFormatting sqref="D86:N86">
    <cfRule type="cellIs" dxfId="49" priority="30" operator="lessThan">
      <formula>0</formula>
    </cfRule>
  </conditionalFormatting>
  <conditionalFormatting sqref="D88:N88">
    <cfRule type="cellIs" dxfId="48" priority="28" operator="lessThan">
      <formula>0</formula>
    </cfRule>
  </conditionalFormatting>
  <conditionalFormatting sqref="D92:N92">
    <cfRule type="cellIs" dxfId="47" priority="26" operator="lessThan">
      <formula>0</formula>
    </cfRule>
  </conditionalFormatting>
  <conditionalFormatting sqref="D94:N94">
    <cfRule type="cellIs" dxfId="46" priority="25" operator="lessThan">
      <formula>0</formula>
    </cfRule>
  </conditionalFormatting>
  <conditionalFormatting sqref="D96:N96">
    <cfRule type="cellIs" dxfId="45" priority="20" operator="lessThan">
      <formula>0</formula>
    </cfRule>
  </conditionalFormatting>
  <conditionalFormatting sqref="D98:N98">
    <cfRule type="cellIs" dxfId="44" priority="18" operator="lessThan">
      <formula>0</formula>
    </cfRule>
  </conditionalFormatting>
  <conditionalFormatting sqref="D100:N100">
    <cfRule type="cellIs" dxfId="43" priority="16" operator="lessThan">
      <formula>0</formula>
    </cfRule>
  </conditionalFormatting>
  <conditionalFormatting sqref="D104:N104">
    <cfRule type="cellIs" dxfId="42" priority="14" operator="lessThan">
      <formula>0</formula>
    </cfRule>
  </conditionalFormatting>
  <conditionalFormatting sqref="D106:N106">
    <cfRule type="cellIs" dxfId="41" priority="13" operator="lessThan">
      <formula>0</formula>
    </cfRule>
  </conditionalFormatting>
  <conditionalFormatting sqref="D108:J108">
    <cfRule type="cellIs" dxfId="40" priority="8" operator="lessThan">
      <formula>0</formula>
    </cfRule>
  </conditionalFormatting>
  <conditionalFormatting sqref="K108:N108">
    <cfRule type="cellIs" dxfId="39" priority="7" operator="lessThan">
      <formula>0</formula>
    </cfRule>
  </conditionalFormatting>
  <conditionalFormatting sqref="D110:J110">
    <cfRule type="cellIs" dxfId="38" priority="6" operator="lessThan">
      <formula>0</formula>
    </cfRule>
  </conditionalFormatting>
  <conditionalFormatting sqref="K110:N110">
    <cfRule type="cellIs" dxfId="37" priority="5" operator="lessThan">
      <formula>0</formula>
    </cfRule>
  </conditionalFormatting>
  <conditionalFormatting sqref="D112:J112">
    <cfRule type="cellIs" dxfId="36" priority="4" operator="lessThan">
      <formula>0</formula>
    </cfRule>
  </conditionalFormatting>
  <conditionalFormatting sqref="K112:N112">
    <cfRule type="cellIs" dxfId="35" priority="3" operator="lessThan">
      <formula>0</formula>
    </cfRule>
  </conditionalFormatting>
  <conditionalFormatting sqref="E3 AB3:AB10">
    <cfRule type="cellIs" dxfId="34" priority="2" operator="lessThan">
      <formula>0</formula>
    </cfRule>
  </conditionalFormatting>
  <conditionalFormatting sqref="R40">
    <cfRule type="cellIs" dxfId="33" priority="1" operator="lessThan">
      <formula>0</formula>
    </cfRule>
  </conditionalFormatting>
  <hyperlinks>
    <hyperlink ref="D115" r:id="rId1" display="This work is licensed under a Creative Commons Attribution-NonCommercial 4.0 International License." xr:uid="{E51C8A66-0340-4C07-96FC-C44D21B6298A}"/>
  </hyperlinks>
  <pageMargins left="0.511811024" right="0.511811024" top="0.78740157499999996" bottom="0.78740157499999996" header="0.31496062000000002" footer="0.31496062000000002"/>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5A7A3-0B39-4273-9BE4-11ED88E0DA55}">
  <sheetPr codeName="Planilha9">
    <pageSetUpPr fitToPage="1"/>
  </sheetPr>
  <dimension ref="B42:AL657"/>
  <sheetViews>
    <sheetView showGridLines="0" view="pageBreakPreview" topLeftCell="A664" zoomScale="70" zoomScaleNormal="100" zoomScaleSheetLayoutView="70" workbookViewId="0">
      <selection activeCell="K426" sqref="K426:L426"/>
    </sheetView>
  </sheetViews>
  <sheetFormatPr defaultRowHeight="14.4" x14ac:dyDescent="0.3"/>
  <cols>
    <col min="1" max="1" width="4.33203125" customWidth="1"/>
    <col min="2" max="2" width="4.6640625" customWidth="1"/>
    <col min="3" max="3" width="2.44140625" customWidth="1"/>
    <col min="4" max="4" width="7.77734375" customWidth="1"/>
    <col min="5" max="5" width="6.33203125" customWidth="1"/>
    <col min="6" max="6" width="13.109375" customWidth="1"/>
    <col min="7" max="7" width="12.44140625" customWidth="1"/>
    <col min="8" max="8" width="11.33203125" customWidth="1"/>
    <col min="9" max="9" width="10.6640625" customWidth="1"/>
    <col min="10" max="10" width="11.88671875" customWidth="1"/>
    <col min="11" max="11" width="12" customWidth="1"/>
    <col min="12" max="12" width="2" customWidth="1"/>
    <col min="13" max="13" width="14.77734375" customWidth="1"/>
    <col min="14" max="14" width="3.88671875" customWidth="1"/>
    <col min="15" max="15" width="13" customWidth="1"/>
    <col min="16" max="16" width="12.44140625" bestFit="1" customWidth="1"/>
    <col min="17" max="17" width="16.6640625" customWidth="1"/>
    <col min="18" max="19" width="12.44140625" bestFit="1" customWidth="1"/>
    <col min="20" max="20" width="11.33203125" customWidth="1"/>
    <col min="21" max="21" width="6.33203125" customWidth="1"/>
  </cols>
  <sheetData>
    <row r="42" ht="8.4" customHeight="1" x14ac:dyDescent="0.3"/>
    <row r="43" ht="8.4" customHeight="1" x14ac:dyDescent="0.3"/>
    <row r="44" ht="8.4" customHeight="1" x14ac:dyDescent="0.3"/>
    <row r="86" spans="2:20" ht="8.4" customHeight="1" x14ac:dyDescent="0.3"/>
    <row r="88" spans="2:20" x14ac:dyDescent="0.3">
      <c r="B88" s="106"/>
      <c r="C88" s="106"/>
      <c r="D88" s="106"/>
      <c r="E88" s="106"/>
      <c r="F88" s="106"/>
      <c r="G88" s="106"/>
      <c r="H88" s="106"/>
      <c r="I88" s="106"/>
      <c r="J88" s="106"/>
      <c r="K88" s="106"/>
      <c r="L88" s="106"/>
      <c r="M88" s="106"/>
      <c r="N88" s="106"/>
      <c r="O88" s="106"/>
      <c r="P88" s="106"/>
      <c r="Q88" s="106"/>
      <c r="R88" s="106"/>
      <c r="S88" s="106"/>
      <c r="T88" s="106"/>
    </row>
    <row r="89" spans="2:20" x14ac:dyDescent="0.3">
      <c r="B89" s="106"/>
      <c r="C89" s="106"/>
      <c r="D89" s="106"/>
      <c r="E89" s="106"/>
      <c r="F89" s="106"/>
      <c r="G89" s="106"/>
      <c r="H89" s="106"/>
      <c r="I89" s="106"/>
      <c r="J89" s="106"/>
      <c r="K89" s="106"/>
      <c r="L89" s="106"/>
      <c r="M89" s="106"/>
      <c r="N89" s="106"/>
      <c r="O89" s="106"/>
      <c r="P89" s="106"/>
      <c r="Q89" s="106"/>
      <c r="R89" s="106"/>
      <c r="S89" s="106"/>
      <c r="T89" s="106"/>
    </row>
    <row r="90" spans="2:20" x14ac:dyDescent="0.3">
      <c r="B90" s="106"/>
      <c r="C90" s="106"/>
      <c r="D90" s="106"/>
      <c r="E90" s="106"/>
      <c r="F90" s="106"/>
      <c r="G90" s="106"/>
      <c r="H90" s="106"/>
      <c r="I90" s="106"/>
      <c r="J90" s="106"/>
      <c r="K90" s="106"/>
      <c r="L90" s="106"/>
      <c r="M90" s="106"/>
      <c r="N90" s="106"/>
      <c r="O90" s="106"/>
      <c r="P90" s="106"/>
      <c r="Q90" s="106"/>
      <c r="R90" s="106"/>
      <c r="S90" s="106"/>
      <c r="T90" s="106"/>
    </row>
    <row r="91" spans="2:20" x14ac:dyDescent="0.3">
      <c r="B91" s="106"/>
      <c r="C91" s="106"/>
      <c r="D91" s="106"/>
      <c r="E91" s="106"/>
      <c r="F91" s="106"/>
      <c r="G91" s="106"/>
      <c r="H91" s="106"/>
      <c r="I91" s="106"/>
      <c r="J91" s="106"/>
      <c r="K91" s="106"/>
      <c r="L91" s="106"/>
      <c r="M91" s="106"/>
      <c r="N91" s="106"/>
      <c r="O91" s="106"/>
      <c r="P91" s="106"/>
      <c r="Q91" s="106"/>
      <c r="R91" s="106"/>
      <c r="S91" s="106"/>
      <c r="T91" s="106"/>
    </row>
    <row r="92" spans="2:20" x14ac:dyDescent="0.3">
      <c r="B92" s="106"/>
      <c r="C92" s="106"/>
      <c r="D92" s="106"/>
      <c r="E92" s="106"/>
      <c r="F92" s="106"/>
      <c r="G92" s="106"/>
      <c r="H92" s="106"/>
      <c r="I92" s="106"/>
      <c r="J92" s="106"/>
      <c r="K92" s="106"/>
      <c r="L92" s="106"/>
      <c r="M92" s="106"/>
      <c r="N92" s="106"/>
      <c r="O92" s="106"/>
      <c r="P92" s="106"/>
      <c r="Q92" s="106"/>
      <c r="R92" s="106"/>
      <c r="S92" s="106"/>
      <c r="T92" s="106"/>
    </row>
    <row r="93" spans="2:20" x14ac:dyDescent="0.3">
      <c r="B93" s="106"/>
      <c r="C93" s="106"/>
      <c r="D93" s="106"/>
      <c r="E93" s="106"/>
      <c r="F93" s="106"/>
      <c r="G93" s="106"/>
      <c r="H93" s="106"/>
      <c r="I93" s="106"/>
      <c r="J93" s="106"/>
      <c r="K93" s="106"/>
      <c r="L93" s="106"/>
      <c r="M93" s="106"/>
      <c r="N93" s="106"/>
      <c r="O93" s="106"/>
      <c r="P93" s="106"/>
      <c r="Q93" s="106"/>
      <c r="R93" s="106"/>
      <c r="S93" s="106"/>
      <c r="T93" s="106"/>
    </row>
    <row r="94" spans="2:20" x14ac:dyDescent="0.3">
      <c r="B94" s="106"/>
      <c r="C94" s="106"/>
      <c r="S94" s="106"/>
      <c r="T94" s="106"/>
    </row>
    <row r="95" spans="2:20" x14ac:dyDescent="0.3">
      <c r="B95" s="106"/>
      <c r="C95" s="106"/>
      <c r="S95" s="106"/>
      <c r="T95" s="106"/>
    </row>
    <row r="96" spans="2:20" x14ac:dyDescent="0.3">
      <c r="B96" s="106"/>
      <c r="C96" s="106"/>
      <c r="S96" s="106"/>
      <c r="T96" s="106"/>
    </row>
    <row r="97" spans="2:20" x14ac:dyDescent="0.3">
      <c r="B97" s="106"/>
      <c r="C97" s="106"/>
      <c r="S97" s="106"/>
      <c r="T97" s="106"/>
    </row>
    <row r="98" spans="2:20" x14ac:dyDescent="0.3">
      <c r="B98" s="106"/>
      <c r="C98" s="106"/>
      <c r="S98" s="106"/>
      <c r="T98" s="106"/>
    </row>
    <row r="99" spans="2:20" ht="14.4" customHeight="1" x14ac:dyDescent="0.3">
      <c r="B99" s="106"/>
      <c r="C99" s="106"/>
      <c r="S99" s="106"/>
      <c r="T99" s="106"/>
    </row>
    <row r="100" spans="2:20" ht="14.4" customHeight="1" x14ac:dyDescent="0.3">
      <c r="B100" s="106"/>
      <c r="C100" s="106"/>
      <c r="S100" s="106"/>
      <c r="T100" s="106"/>
    </row>
    <row r="101" spans="2:20" x14ac:dyDescent="0.3">
      <c r="B101" s="106"/>
      <c r="C101" s="106"/>
      <c r="S101" s="106"/>
      <c r="T101" s="106"/>
    </row>
    <row r="102" spans="2:20" x14ac:dyDescent="0.3">
      <c r="B102" s="106"/>
      <c r="C102" s="106"/>
      <c r="S102" s="106"/>
      <c r="T102" s="106"/>
    </row>
    <row r="103" spans="2:20" x14ac:dyDescent="0.3">
      <c r="B103" s="106"/>
      <c r="C103" s="106"/>
      <c r="S103" s="106"/>
      <c r="T103" s="106"/>
    </row>
    <row r="104" spans="2:20" x14ac:dyDescent="0.3">
      <c r="B104" s="106"/>
      <c r="C104" s="106"/>
      <c r="T104" s="106"/>
    </row>
    <row r="105" spans="2:20" x14ac:dyDescent="0.3">
      <c r="B105" s="106"/>
      <c r="C105" s="106"/>
      <c r="S105" s="106"/>
      <c r="T105" s="106"/>
    </row>
    <row r="106" spans="2:20" x14ac:dyDescent="0.3">
      <c r="B106" s="106"/>
      <c r="C106" s="106"/>
      <c r="S106" s="106"/>
      <c r="T106" s="106"/>
    </row>
    <row r="107" spans="2:20" x14ac:dyDescent="0.3">
      <c r="B107" s="106"/>
      <c r="C107" s="106"/>
      <c r="T107" s="106"/>
    </row>
    <row r="108" spans="2:20" x14ac:dyDescent="0.3">
      <c r="B108" s="106"/>
      <c r="C108" s="106"/>
      <c r="S108" s="106"/>
      <c r="T108" s="106"/>
    </row>
    <row r="109" spans="2:20" x14ac:dyDescent="0.3">
      <c r="B109" s="106"/>
      <c r="C109" s="106"/>
      <c r="S109" s="106"/>
      <c r="T109" s="106"/>
    </row>
    <row r="110" spans="2:20" x14ac:dyDescent="0.3">
      <c r="B110" s="106"/>
      <c r="C110" s="106"/>
      <c r="S110" s="106"/>
      <c r="T110" s="106"/>
    </row>
    <row r="111" spans="2:20" x14ac:dyDescent="0.3">
      <c r="B111" s="106"/>
      <c r="C111" s="106"/>
      <c r="S111" s="106"/>
      <c r="T111" s="106"/>
    </row>
    <row r="112" spans="2:20" ht="14.4" customHeight="1" x14ac:dyDescent="0.3">
      <c r="B112" s="106"/>
      <c r="C112" s="106"/>
      <c r="S112" s="106"/>
      <c r="T112" s="106"/>
    </row>
    <row r="113" spans="2:20" ht="14.4" customHeight="1" x14ac:dyDescent="0.3">
      <c r="B113" s="106"/>
      <c r="C113" s="106"/>
      <c r="S113" s="106"/>
      <c r="T113" s="106"/>
    </row>
    <row r="114" spans="2:20" x14ac:dyDescent="0.3">
      <c r="B114" s="106"/>
      <c r="C114" s="106"/>
      <c r="S114" s="106"/>
      <c r="T114" s="106"/>
    </row>
    <row r="115" spans="2:20" x14ac:dyDescent="0.3">
      <c r="B115" s="106"/>
      <c r="C115" s="106"/>
      <c r="S115" s="106"/>
      <c r="T115" s="106"/>
    </row>
    <row r="116" spans="2:20" x14ac:dyDescent="0.3">
      <c r="B116" s="106"/>
      <c r="C116" s="106"/>
      <c r="S116" s="106"/>
      <c r="T116" s="106"/>
    </row>
    <row r="117" spans="2:20" x14ac:dyDescent="0.3">
      <c r="B117" s="106"/>
      <c r="C117" s="106"/>
      <c r="S117" s="106"/>
      <c r="T117" s="106"/>
    </row>
    <row r="118" spans="2:20" x14ac:dyDescent="0.3">
      <c r="B118" s="106"/>
      <c r="C118" s="106"/>
      <c r="S118" s="106"/>
      <c r="T118" s="106"/>
    </row>
    <row r="119" spans="2:20" x14ac:dyDescent="0.3">
      <c r="B119" s="106"/>
      <c r="C119" s="106"/>
      <c r="S119" s="106"/>
      <c r="T119" s="106"/>
    </row>
    <row r="120" spans="2:20" x14ac:dyDescent="0.3">
      <c r="B120" s="106"/>
      <c r="C120" s="106"/>
      <c r="S120" s="106"/>
      <c r="T120" s="106"/>
    </row>
    <row r="121" spans="2:20" x14ac:dyDescent="0.3">
      <c r="B121" s="106"/>
      <c r="C121" s="106"/>
      <c r="S121" s="106"/>
      <c r="T121" s="106"/>
    </row>
    <row r="122" spans="2:20" x14ac:dyDescent="0.3">
      <c r="B122" s="106"/>
      <c r="C122" s="106"/>
      <c r="S122" s="106"/>
      <c r="T122" s="106"/>
    </row>
    <row r="123" spans="2:20" x14ac:dyDescent="0.3">
      <c r="B123" s="106"/>
      <c r="C123" s="106"/>
      <c r="S123" s="106"/>
      <c r="T123" s="106"/>
    </row>
    <row r="124" spans="2:20" x14ac:dyDescent="0.3">
      <c r="B124" s="106"/>
      <c r="C124" s="106"/>
      <c r="S124" s="106"/>
      <c r="T124" s="106"/>
    </row>
    <row r="125" spans="2:20" x14ac:dyDescent="0.3">
      <c r="B125" s="106"/>
      <c r="C125" s="106"/>
      <c r="S125" s="106"/>
      <c r="T125" s="106"/>
    </row>
    <row r="126" spans="2:20" x14ac:dyDescent="0.3">
      <c r="B126" s="106"/>
      <c r="C126" s="106"/>
      <c r="S126" s="106"/>
      <c r="T126" s="106"/>
    </row>
    <row r="127" spans="2:20" x14ac:dyDescent="0.3">
      <c r="B127" s="106"/>
      <c r="C127" s="106"/>
      <c r="S127" s="106"/>
      <c r="T127" s="106"/>
    </row>
    <row r="128" spans="2:20" ht="8.4" customHeight="1" x14ac:dyDescent="0.3">
      <c r="B128" s="106"/>
      <c r="C128" s="106"/>
      <c r="D128" s="106"/>
      <c r="E128" s="106"/>
      <c r="F128" s="106"/>
      <c r="G128" s="106"/>
      <c r="H128" s="106"/>
      <c r="I128" s="106"/>
      <c r="J128" s="106"/>
      <c r="K128" s="106"/>
      <c r="L128" s="106"/>
      <c r="M128" s="106"/>
      <c r="N128" s="106"/>
      <c r="O128" s="106"/>
      <c r="P128" s="106"/>
      <c r="Q128" s="106"/>
      <c r="R128" s="106"/>
      <c r="S128" s="106"/>
      <c r="T128" s="106"/>
    </row>
    <row r="130" spans="2:37" x14ac:dyDescent="0.3">
      <c r="B130" s="106"/>
      <c r="C130" s="106"/>
      <c r="D130" s="106"/>
      <c r="E130" s="106"/>
      <c r="F130" s="106"/>
      <c r="G130" s="106"/>
      <c r="H130" s="106"/>
      <c r="I130" s="106"/>
      <c r="J130" s="106"/>
      <c r="K130" s="106"/>
      <c r="L130" s="106"/>
      <c r="M130" s="106"/>
      <c r="N130" s="106"/>
      <c r="O130" s="106"/>
      <c r="P130" s="106"/>
      <c r="Q130" s="106"/>
      <c r="R130" s="106"/>
      <c r="S130" s="106"/>
      <c r="T130" s="106"/>
    </row>
    <row r="131" spans="2:37" x14ac:dyDescent="0.3">
      <c r="B131" s="106"/>
      <c r="C131" s="106"/>
      <c r="D131" s="106"/>
      <c r="E131" s="106"/>
      <c r="F131" s="106"/>
      <c r="G131" s="106"/>
      <c r="H131" s="106"/>
      <c r="I131" s="106"/>
      <c r="J131" s="106"/>
      <c r="K131" s="106"/>
      <c r="L131" s="106"/>
      <c r="M131" s="106"/>
      <c r="N131" s="106"/>
      <c r="O131" s="106"/>
      <c r="P131" s="106"/>
      <c r="Q131" s="106"/>
      <c r="R131" s="106"/>
      <c r="S131" s="106"/>
      <c r="T131" s="106"/>
    </row>
    <row r="132" spans="2:37" x14ac:dyDescent="0.3">
      <c r="B132" s="106"/>
      <c r="C132" s="106"/>
      <c r="D132" s="106"/>
      <c r="E132" s="106"/>
      <c r="F132" s="106"/>
      <c r="G132" s="106"/>
      <c r="H132" s="106"/>
      <c r="I132" s="106"/>
      <c r="J132" s="106"/>
      <c r="K132" s="106"/>
      <c r="L132" s="106"/>
      <c r="M132" s="106"/>
      <c r="N132" s="106"/>
      <c r="O132" s="106"/>
      <c r="P132" s="106"/>
      <c r="Q132" s="106"/>
      <c r="R132" s="106"/>
      <c r="S132" s="106"/>
      <c r="T132" s="106"/>
    </row>
    <row r="133" spans="2:37" x14ac:dyDescent="0.3">
      <c r="B133" s="106"/>
      <c r="C133" s="106"/>
      <c r="D133" s="106"/>
      <c r="E133" s="106"/>
      <c r="F133" s="106"/>
      <c r="G133" s="106"/>
      <c r="H133" s="106"/>
      <c r="I133" s="106"/>
      <c r="J133" s="106"/>
      <c r="K133" s="106"/>
      <c r="L133" s="106"/>
      <c r="M133" s="106"/>
      <c r="N133" s="106"/>
      <c r="O133" s="106"/>
      <c r="P133" s="106"/>
      <c r="Q133" s="106"/>
      <c r="R133" s="106"/>
      <c r="S133" s="106"/>
      <c r="T133" s="106"/>
    </row>
    <row r="134" spans="2:37" x14ac:dyDescent="0.3">
      <c r="B134" s="106"/>
      <c r="C134" s="106"/>
      <c r="D134" s="106"/>
      <c r="E134" s="106"/>
      <c r="F134" s="106"/>
      <c r="G134" s="106"/>
      <c r="H134" s="106"/>
      <c r="I134" s="106"/>
      <c r="J134" s="106"/>
      <c r="K134" s="106"/>
      <c r="L134" s="106"/>
      <c r="M134" s="106"/>
      <c r="N134" s="106"/>
      <c r="O134" s="106"/>
      <c r="P134" s="106"/>
      <c r="Q134" s="106"/>
      <c r="R134" s="106"/>
      <c r="S134" s="106"/>
      <c r="T134" s="106"/>
    </row>
    <row r="135" spans="2:37" x14ac:dyDescent="0.3">
      <c r="B135" s="106"/>
      <c r="C135" s="106"/>
      <c r="D135" s="106"/>
      <c r="E135" s="106"/>
      <c r="F135" s="106"/>
      <c r="G135" s="106"/>
      <c r="H135" s="106"/>
      <c r="I135" s="106"/>
      <c r="J135" s="106"/>
      <c r="K135" s="106"/>
      <c r="L135" s="106"/>
      <c r="M135" s="106"/>
      <c r="N135" s="106"/>
      <c r="O135" s="106"/>
      <c r="P135" s="106"/>
      <c r="Q135" s="106"/>
      <c r="R135" s="106"/>
      <c r="S135" s="106"/>
      <c r="T135" s="106"/>
    </row>
    <row r="136" spans="2:37" x14ac:dyDescent="0.3">
      <c r="B136" s="106"/>
      <c r="C136" s="106"/>
      <c r="D136" s="106"/>
      <c r="E136" s="106"/>
      <c r="F136" s="106"/>
      <c r="G136" s="106"/>
      <c r="H136" s="106"/>
      <c r="I136" s="106"/>
      <c r="J136" s="106"/>
      <c r="K136" s="106"/>
      <c r="L136" s="106"/>
      <c r="M136" s="106"/>
      <c r="N136" s="106"/>
      <c r="O136" s="106"/>
      <c r="P136" s="106"/>
      <c r="Q136" s="106"/>
      <c r="R136" s="106"/>
      <c r="S136" s="106"/>
      <c r="T136" s="106"/>
    </row>
    <row r="137" spans="2:37" x14ac:dyDescent="0.3">
      <c r="B137" s="106"/>
      <c r="C137" s="106"/>
      <c r="D137" s="106"/>
      <c r="E137" s="106"/>
      <c r="F137" s="106"/>
      <c r="G137" s="106"/>
      <c r="H137" s="106"/>
      <c r="I137" s="106"/>
      <c r="J137" s="106"/>
      <c r="K137" s="106"/>
      <c r="L137" s="106"/>
      <c r="M137" s="106"/>
      <c r="N137" s="106"/>
      <c r="O137" s="106"/>
      <c r="P137" s="106"/>
      <c r="Q137" s="106"/>
      <c r="R137" s="106"/>
      <c r="S137" s="106"/>
      <c r="T137" s="106"/>
    </row>
    <row r="138" spans="2:37" x14ac:dyDescent="0.3">
      <c r="B138" s="106"/>
      <c r="C138" s="106"/>
      <c r="D138" s="106"/>
      <c r="E138" s="106"/>
      <c r="F138" s="106"/>
      <c r="G138" s="106"/>
      <c r="H138" s="106"/>
      <c r="I138" s="106"/>
      <c r="J138" s="106"/>
      <c r="K138" s="106"/>
      <c r="L138" s="106"/>
      <c r="M138" s="106"/>
      <c r="N138" s="106"/>
      <c r="O138" s="106"/>
      <c r="P138" s="106"/>
      <c r="Q138" s="106"/>
      <c r="R138" s="106"/>
      <c r="S138" s="106"/>
      <c r="T138" s="106"/>
    </row>
    <row r="139" spans="2:37" x14ac:dyDescent="0.3">
      <c r="B139" s="106"/>
      <c r="C139" s="106"/>
      <c r="D139" s="106"/>
      <c r="E139" s="106"/>
      <c r="F139" s="106"/>
      <c r="G139" s="106"/>
      <c r="H139" s="106"/>
      <c r="I139" s="106"/>
      <c r="J139" s="106"/>
      <c r="K139" s="106"/>
      <c r="L139" s="106"/>
      <c r="M139" s="106"/>
      <c r="N139" s="106"/>
      <c r="O139" s="106"/>
      <c r="P139" s="106"/>
      <c r="Q139" s="106"/>
      <c r="R139" s="106"/>
      <c r="S139" s="106"/>
      <c r="T139" s="106"/>
      <c r="X139" s="653"/>
      <c r="Y139" s="653"/>
      <c r="Z139" s="653"/>
      <c r="AA139" s="653"/>
      <c r="AB139" s="653"/>
      <c r="AC139" s="653"/>
      <c r="AD139" s="653"/>
      <c r="AE139" s="653"/>
      <c r="AF139" s="653"/>
      <c r="AG139" s="653"/>
      <c r="AH139" s="653"/>
      <c r="AI139" s="653"/>
      <c r="AJ139" s="653"/>
      <c r="AK139" s="653"/>
    </row>
    <row r="140" spans="2:37" x14ac:dyDescent="0.3">
      <c r="B140" s="106"/>
      <c r="C140" s="106"/>
      <c r="D140" s="106"/>
      <c r="S140" s="106"/>
      <c r="T140" s="106"/>
      <c r="X140" s="653"/>
      <c r="Y140" s="653"/>
      <c r="Z140" s="653"/>
      <c r="AA140" s="653"/>
      <c r="AB140" s="653"/>
      <c r="AC140" s="653"/>
      <c r="AD140" s="653"/>
      <c r="AE140" s="653"/>
      <c r="AF140" s="653"/>
      <c r="AG140" s="653"/>
      <c r="AH140" s="653"/>
      <c r="AI140" s="653"/>
      <c r="AJ140" s="653"/>
      <c r="AK140" s="653"/>
    </row>
    <row r="141" spans="2:37" ht="14.4" customHeight="1" x14ac:dyDescent="0.3">
      <c r="B141" s="106"/>
      <c r="C141" s="106"/>
      <c r="D141" s="106"/>
      <c r="S141" s="106"/>
      <c r="T141" s="106"/>
      <c r="X141" s="956"/>
      <c r="Y141" s="956"/>
      <c r="Z141" s="956"/>
      <c r="AA141" s="956"/>
      <c r="AB141" s="956"/>
      <c r="AC141" s="956"/>
      <c r="AD141" s="956"/>
      <c r="AE141" s="956"/>
      <c r="AF141" s="956"/>
      <c r="AG141" s="956"/>
      <c r="AH141" s="956"/>
      <c r="AI141" s="956"/>
      <c r="AJ141" s="956"/>
      <c r="AK141" s="956"/>
    </row>
    <row r="142" spans="2:37" ht="14.4" customHeight="1" x14ac:dyDescent="0.3">
      <c r="B142" s="106"/>
      <c r="C142" s="106"/>
      <c r="D142" s="106"/>
      <c r="S142" s="106"/>
      <c r="T142" s="106"/>
      <c r="X142" s="956"/>
      <c r="Y142" s="956"/>
      <c r="Z142" s="956"/>
      <c r="AA142" s="956"/>
      <c r="AB142" s="956"/>
      <c r="AC142" s="956"/>
      <c r="AD142" s="956"/>
      <c r="AE142" s="956"/>
      <c r="AF142" s="956"/>
      <c r="AG142" s="956"/>
      <c r="AH142" s="956"/>
      <c r="AI142" s="956"/>
      <c r="AJ142" s="956"/>
      <c r="AK142" s="956"/>
    </row>
    <row r="143" spans="2:37" x14ac:dyDescent="0.3">
      <c r="B143" s="106"/>
      <c r="C143" s="106"/>
      <c r="D143" s="106"/>
      <c r="S143" s="106"/>
      <c r="T143" s="106"/>
      <c r="X143" s="563"/>
      <c r="Y143" s="563"/>
      <c r="Z143" s="893"/>
      <c r="AA143" s="893"/>
      <c r="AB143" s="893"/>
      <c r="AC143" s="893"/>
      <c r="AD143" s="893"/>
      <c r="AE143" s="893"/>
      <c r="AF143" s="893"/>
      <c r="AG143" s="893"/>
      <c r="AH143" s="893"/>
      <c r="AI143" s="893"/>
      <c r="AJ143" s="893"/>
      <c r="AK143" s="893"/>
    </row>
    <row r="144" spans="2:37" x14ac:dyDescent="0.3">
      <c r="B144" s="106"/>
      <c r="C144" s="106"/>
      <c r="D144" s="106"/>
      <c r="S144" s="106"/>
      <c r="T144" s="106"/>
      <c r="X144" s="563"/>
      <c r="Y144" s="563"/>
      <c r="Z144" s="893"/>
      <c r="AA144" s="893"/>
      <c r="AB144" s="893"/>
      <c r="AC144" s="893"/>
      <c r="AD144" s="893"/>
      <c r="AE144" s="893"/>
      <c r="AF144" s="893"/>
      <c r="AG144" s="893"/>
      <c r="AH144" s="893"/>
      <c r="AI144" s="893"/>
      <c r="AJ144" s="893"/>
      <c r="AK144" s="893"/>
    </row>
    <row r="145" spans="2:37" x14ac:dyDescent="0.3">
      <c r="B145" s="106"/>
      <c r="C145" s="106"/>
      <c r="D145" s="106"/>
      <c r="S145" s="106"/>
      <c r="T145" s="106"/>
      <c r="X145" s="563"/>
      <c r="Y145" s="563"/>
      <c r="Z145" s="893"/>
      <c r="AA145" s="893"/>
      <c r="AB145" s="893"/>
      <c r="AC145" s="893"/>
      <c r="AD145" s="893"/>
      <c r="AE145" s="893"/>
      <c r="AF145" s="893"/>
      <c r="AG145" s="893"/>
      <c r="AH145" s="893"/>
      <c r="AI145" s="893"/>
      <c r="AJ145" s="893"/>
      <c r="AK145" s="893"/>
    </row>
    <row r="146" spans="2:37" x14ac:dyDescent="0.3">
      <c r="B146" s="106"/>
      <c r="C146" s="106"/>
      <c r="D146" s="106"/>
      <c r="T146" s="106"/>
      <c r="X146" s="563"/>
      <c r="Y146" s="563"/>
      <c r="Z146" s="893"/>
      <c r="AA146" s="893"/>
      <c r="AB146" s="893"/>
      <c r="AC146" s="893"/>
      <c r="AD146" s="893"/>
      <c r="AE146" s="893"/>
      <c r="AF146" s="893"/>
      <c r="AG146" s="893"/>
      <c r="AH146" s="893"/>
      <c r="AI146" s="893"/>
      <c r="AJ146" s="893"/>
      <c r="AK146" s="893"/>
    </row>
    <row r="147" spans="2:37" x14ac:dyDescent="0.3">
      <c r="B147" s="106"/>
      <c r="C147" s="106"/>
      <c r="D147" s="106"/>
      <c r="S147" s="106"/>
      <c r="T147" s="106"/>
      <c r="X147" s="563"/>
      <c r="Y147" s="563"/>
      <c r="Z147" s="893"/>
      <c r="AA147" s="893"/>
      <c r="AB147" s="893"/>
      <c r="AC147" s="893"/>
      <c r="AD147" s="893"/>
      <c r="AE147" s="893"/>
      <c r="AF147" s="893"/>
      <c r="AG147" s="893"/>
      <c r="AH147" s="893"/>
      <c r="AI147" s="893"/>
      <c r="AJ147" s="893"/>
      <c r="AK147" s="893"/>
    </row>
    <row r="148" spans="2:37" x14ac:dyDescent="0.3">
      <c r="B148" s="106"/>
      <c r="C148" s="106"/>
      <c r="D148" s="106"/>
      <c r="S148" s="106"/>
      <c r="T148" s="106"/>
      <c r="X148" s="563"/>
      <c r="Y148" s="563"/>
      <c r="Z148" s="893"/>
      <c r="AA148" s="893"/>
      <c r="AB148" s="893"/>
      <c r="AC148" s="893"/>
      <c r="AD148" s="893"/>
      <c r="AE148" s="893"/>
      <c r="AF148" s="893"/>
      <c r="AG148" s="893"/>
      <c r="AH148" s="893"/>
      <c r="AI148" s="893"/>
      <c r="AJ148" s="893"/>
      <c r="AK148" s="893"/>
    </row>
    <row r="149" spans="2:37" x14ac:dyDescent="0.3">
      <c r="B149" s="106"/>
      <c r="C149" s="106"/>
      <c r="D149" s="106"/>
      <c r="T149" s="106"/>
      <c r="X149" s="563"/>
      <c r="Y149" s="563"/>
      <c r="Z149" s="893"/>
      <c r="AA149" s="893"/>
      <c r="AB149" s="893"/>
      <c r="AC149" s="893"/>
      <c r="AD149" s="893"/>
      <c r="AE149" s="893"/>
      <c r="AF149" s="893"/>
      <c r="AG149" s="893"/>
      <c r="AH149" s="893"/>
      <c r="AI149" s="893"/>
      <c r="AJ149" s="893"/>
      <c r="AK149" s="893"/>
    </row>
    <row r="150" spans="2:37" x14ac:dyDescent="0.3">
      <c r="B150" s="106"/>
      <c r="C150" s="106"/>
      <c r="D150" s="106"/>
      <c r="S150" s="106"/>
      <c r="T150" s="106"/>
      <c r="X150" s="563"/>
      <c r="Y150" s="563"/>
      <c r="Z150" s="893"/>
      <c r="AA150" s="893"/>
      <c r="AB150" s="893"/>
      <c r="AC150" s="893"/>
      <c r="AD150" s="893"/>
      <c r="AE150" s="893"/>
      <c r="AF150" s="893"/>
      <c r="AG150" s="893"/>
      <c r="AH150" s="893"/>
      <c r="AI150" s="893"/>
      <c r="AJ150" s="893"/>
      <c r="AK150" s="893"/>
    </row>
    <row r="151" spans="2:37" x14ac:dyDescent="0.3">
      <c r="B151" s="106"/>
      <c r="C151" s="106"/>
      <c r="D151" s="106"/>
      <c r="S151" s="106"/>
      <c r="T151" s="106"/>
    </row>
    <row r="152" spans="2:37" ht="14.4" customHeight="1" x14ac:dyDescent="0.3">
      <c r="B152" s="106"/>
      <c r="C152" s="106"/>
      <c r="D152" s="106"/>
      <c r="S152" s="106"/>
      <c r="T152" s="106"/>
      <c r="X152" s="653"/>
      <c r="Y152" s="653"/>
      <c r="Z152" s="653"/>
      <c r="AA152" s="653"/>
      <c r="AB152" s="653"/>
      <c r="AC152" s="653"/>
      <c r="AD152" s="653"/>
      <c r="AE152" s="653"/>
      <c r="AF152" s="653"/>
      <c r="AG152" s="653"/>
      <c r="AH152" s="653"/>
      <c r="AI152" s="653"/>
      <c r="AJ152" s="653"/>
      <c r="AK152" s="653"/>
    </row>
    <row r="153" spans="2:37" ht="14.4" customHeight="1" x14ac:dyDescent="0.3">
      <c r="B153" s="106"/>
      <c r="C153" s="106"/>
      <c r="D153" s="106"/>
      <c r="S153" s="107"/>
      <c r="T153" s="106"/>
      <c r="X153" s="653"/>
      <c r="Y153" s="653"/>
      <c r="Z153" s="653"/>
      <c r="AA153" s="653"/>
      <c r="AB153" s="653"/>
      <c r="AC153" s="653"/>
      <c r="AD153" s="653"/>
      <c r="AE153" s="653"/>
      <c r="AF153" s="653"/>
      <c r="AG153" s="653"/>
      <c r="AH153" s="653"/>
      <c r="AI153" s="653"/>
      <c r="AJ153" s="653"/>
      <c r="AK153" s="653"/>
    </row>
    <row r="154" spans="2:37" ht="14.4" customHeight="1" x14ac:dyDescent="0.3">
      <c r="B154" s="106"/>
      <c r="C154" s="106"/>
      <c r="D154" s="106"/>
      <c r="S154" s="107"/>
      <c r="T154" s="106"/>
      <c r="X154" s="956"/>
      <c r="Y154" s="956"/>
      <c r="Z154" s="956"/>
      <c r="AA154" s="956"/>
      <c r="AB154" s="956"/>
      <c r="AC154" s="956"/>
      <c r="AD154" s="956"/>
      <c r="AE154" s="956"/>
      <c r="AF154" s="973"/>
      <c r="AG154" s="973"/>
      <c r="AH154" s="973"/>
      <c r="AI154" s="973"/>
      <c r="AJ154" s="973"/>
      <c r="AK154" s="973"/>
    </row>
    <row r="155" spans="2:37" ht="14.4" customHeight="1" x14ac:dyDescent="0.3">
      <c r="B155" s="106"/>
      <c r="C155" s="106"/>
      <c r="D155" s="106"/>
      <c r="S155" s="107"/>
      <c r="T155" s="106"/>
      <c r="X155" s="956"/>
      <c r="Y155" s="956"/>
      <c r="Z155" s="956"/>
      <c r="AA155" s="956"/>
      <c r="AB155" s="956"/>
      <c r="AC155" s="956"/>
      <c r="AD155" s="956"/>
      <c r="AE155" s="956"/>
      <c r="AF155" s="973"/>
      <c r="AG155" s="973"/>
      <c r="AH155" s="973"/>
      <c r="AI155" s="973"/>
      <c r="AJ155" s="973"/>
      <c r="AK155" s="973"/>
    </row>
    <row r="156" spans="2:37" ht="14.4" customHeight="1" x14ac:dyDescent="0.3">
      <c r="B156" s="106"/>
      <c r="C156" s="106"/>
      <c r="D156" s="106"/>
      <c r="S156" s="107"/>
      <c r="T156" s="106"/>
      <c r="X156" s="563"/>
      <c r="Y156" s="563"/>
      <c r="Z156" s="893"/>
      <c r="AA156" s="893"/>
      <c r="AB156" s="893"/>
      <c r="AC156" s="893"/>
      <c r="AD156" s="893"/>
      <c r="AE156" s="893"/>
      <c r="AF156" s="893"/>
      <c r="AG156" s="893"/>
      <c r="AH156" s="893"/>
      <c r="AI156" s="893"/>
      <c r="AJ156" s="893"/>
      <c r="AK156" s="893"/>
    </row>
    <row r="157" spans="2:37" ht="14.4" customHeight="1" x14ac:dyDescent="0.3">
      <c r="B157" s="106"/>
      <c r="C157" s="106"/>
      <c r="D157" s="106"/>
      <c r="S157" s="107"/>
      <c r="T157" s="106"/>
      <c r="X157" s="563"/>
      <c r="Y157" s="563"/>
      <c r="Z157" s="893"/>
      <c r="AA157" s="893"/>
      <c r="AB157" s="893"/>
      <c r="AC157" s="893"/>
      <c r="AD157" s="893"/>
      <c r="AE157" s="893"/>
      <c r="AF157" s="893"/>
      <c r="AG157" s="893"/>
      <c r="AH157" s="893"/>
      <c r="AI157" s="893"/>
      <c r="AJ157" s="893"/>
      <c r="AK157" s="893"/>
    </row>
    <row r="158" spans="2:37" ht="14.4" customHeight="1" x14ac:dyDescent="0.3">
      <c r="B158" s="106"/>
      <c r="C158" s="106"/>
      <c r="D158" s="106"/>
      <c r="S158" s="107"/>
      <c r="T158" s="106"/>
      <c r="X158" s="563"/>
      <c r="Y158" s="563"/>
      <c r="Z158" s="893"/>
      <c r="AA158" s="893"/>
      <c r="AB158" s="893"/>
      <c r="AC158" s="893"/>
      <c r="AD158" s="893"/>
      <c r="AE158" s="893"/>
      <c r="AF158" s="893"/>
      <c r="AG158" s="893"/>
      <c r="AH158" s="893"/>
      <c r="AI158" s="893"/>
      <c r="AJ158" s="893"/>
      <c r="AK158" s="893"/>
    </row>
    <row r="159" spans="2:37" ht="14.4" customHeight="1" x14ac:dyDescent="0.3">
      <c r="B159" s="106"/>
      <c r="C159" s="106"/>
      <c r="D159" s="106"/>
      <c r="S159" s="107"/>
      <c r="T159" s="106"/>
      <c r="X159" s="563"/>
      <c r="Y159" s="563"/>
      <c r="Z159" s="893"/>
      <c r="AA159" s="893"/>
      <c r="AB159" s="893"/>
      <c r="AC159" s="893"/>
      <c r="AD159" s="893"/>
      <c r="AE159" s="893"/>
      <c r="AF159" s="893"/>
      <c r="AG159" s="893"/>
      <c r="AH159" s="893"/>
      <c r="AI159" s="893"/>
      <c r="AJ159" s="893"/>
      <c r="AK159" s="893"/>
    </row>
    <row r="160" spans="2:37" ht="14.4" customHeight="1" x14ac:dyDescent="0.3">
      <c r="B160" s="106"/>
      <c r="C160" s="106"/>
      <c r="D160" s="106"/>
      <c r="S160" s="107"/>
      <c r="T160" s="106"/>
      <c r="X160" s="563"/>
      <c r="Y160" s="563"/>
      <c r="Z160" s="893"/>
      <c r="AA160" s="893"/>
      <c r="AB160" s="893"/>
      <c r="AC160" s="893"/>
      <c r="AD160" s="893"/>
      <c r="AE160" s="893"/>
      <c r="AF160" s="893"/>
      <c r="AG160" s="893"/>
      <c r="AH160" s="893"/>
      <c r="AI160" s="893"/>
      <c r="AJ160" s="893"/>
      <c r="AK160" s="893"/>
    </row>
    <row r="161" spans="2:37" ht="14.4" customHeight="1" x14ac:dyDescent="0.3">
      <c r="B161" s="106"/>
      <c r="C161" s="106"/>
      <c r="D161" s="106"/>
      <c r="S161" s="107"/>
      <c r="T161" s="106"/>
      <c r="X161" s="563"/>
      <c r="Y161" s="563"/>
      <c r="Z161" s="893"/>
      <c r="AA161" s="893"/>
      <c r="AB161" s="893"/>
      <c r="AC161" s="893"/>
      <c r="AD161" s="893"/>
      <c r="AE161" s="893"/>
      <c r="AF161" s="893"/>
      <c r="AG161" s="893"/>
      <c r="AH161" s="893"/>
      <c r="AI161" s="893"/>
      <c r="AJ161" s="893"/>
      <c r="AK161" s="893"/>
    </row>
    <row r="162" spans="2:37" ht="14.4" customHeight="1" x14ac:dyDescent="0.3">
      <c r="B162" s="106"/>
      <c r="C162" s="106"/>
      <c r="D162" s="106"/>
      <c r="S162" s="107"/>
      <c r="T162" s="106"/>
      <c r="X162" s="563"/>
      <c r="Y162" s="563"/>
      <c r="Z162" s="893"/>
      <c r="AA162" s="893"/>
      <c r="AB162" s="893"/>
      <c r="AC162" s="893"/>
      <c r="AD162" s="893"/>
      <c r="AE162" s="893"/>
      <c r="AF162" s="893"/>
      <c r="AG162" s="893"/>
      <c r="AH162" s="893"/>
      <c r="AI162" s="893"/>
      <c r="AJ162" s="893"/>
      <c r="AK162" s="893"/>
    </row>
    <row r="163" spans="2:37" ht="14.4" customHeight="1" x14ac:dyDescent="0.3">
      <c r="B163" s="106"/>
      <c r="C163" s="106"/>
      <c r="D163" s="106"/>
      <c r="S163" s="107"/>
      <c r="T163" s="106"/>
      <c r="X163" s="563"/>
      <c r="Y163" s="563"/>
      <c r="Z163" s="893"/>
      <c r="AA163" s="893"/>
      <c r="AB163" s="893"/>
      <c r="AC163" s="893"/>
      <c r="AD163" s="893"/>
      <c r="AE163" s="893"/>
      <c r="AF163" s="893"/>
      <c r="AG163" s="893"/>
      <c r="AH163" s="893"/>
      <c r="AI163" s="893"/>
      <c r="AJ163" s="893"/>
      <c r="AK163" s="893"/>
    </row>
    <row r="164" spans="2:37" ht="14.4" customHeight="1" x14ac:dyDescent="0.3">
      <c r="B164" s="106"/>
      <c r="C164" s="106"/>
      <c r="D164" s="106"/>
      <c r="S164" s="107"/>
      <c r="T164" s="106"/>
      <c r="X164" s="563"/>
      <c r="Y164" s="563"/>
      <c r="Z164" s="893"/>
      <c r="AA164" s="893"/>
      <c r="AB164" s="893"/>
      <c r="AC164" s="893"/>
      <c r="AD164" s="893"/>
      <c r="AE164" s="893"/>
      <c r="AF164" s="893"/>
      <c r="AG164" s="893"/>
      <c r="AH164" s="893"/>
      <c r="AI164" s="893"/>
      <c r="AJ164" s="893"/>
      <c r="AK164" s="893"/>
    </row>
    <row r="165" spans="2:37" ht="14.4" customHeight="1" x14ac:dyDescent="0.3">
      <c r="B165" s="106"/>
      <c r="C165" s="106"/>
      <c r="D165" s="106"/>
      <c r="S165" s="107"/>
      <c r="T165" s="106"/>
      <c r="X165" s="563"/>
      <c r="Y165" s="563"/>
      <c r="Z165" s="893"/>
      <c r="AA165" s="893"/>
      <c r="AB165" s="893"/>
      <c r="AC165" s="893"/>
      <c r="AD165" s="893"/>
      <c r="AE165" s="893"/>
      <c r="AF165" s="893"/>
      <c r="AG165" s="893"/>
      <c r="AH165" s="893"/>
      <c r="AI165" s="893"/>
      <c r="AJ165" s="893"/>
      <c r="AK165" s="893"/>
    </row>
    <row r="166" spans="2:37" ht="14.4" customHeight="1" x14ac:dyDescent="0.3">
      <c r="B166" s="106"/>
      <c r="C166" s="106"/>
      <c r="D166" s="106"/>
      <c r="S166" s="107"/>
      <c r="T166" s="106"/>
      <c r="X166" s="563"/>
      <c r="Y166" s="563"/>
      <c r="Z166" s="893"/>
      <c r="AA166" s="893"/>
      <c r="AB166" s="893"/>
      <c r="AC166" s="893"/>
      <c r="AD166" s="893"/>
      <c r="AE166" s="893"/>
      <c r="AF166" s="893"/>
      <c r="AG166" s="893"/>
      <c r="AH166" s="893"/>
      <c r="AI166" s="893"/>
      <c r="AJ166" s="893"/>
      <c r="AK166" s="893"/>
    </row>
    <row r="167" spans="2:37" ht="14.4" customHeight="1" x14ac:dyDescent="0.3">
      <c r="B167" s="106"/>
      <c r="C167" s="106"/>
      <c r="D167" s="106"/>
      <c r="S167" s="107"/>
      <c r="T167" s="106"/>
      <c r="X167" s="563"/>
      <c r="Y167" s="563"/>
      <c r="Z167" s="893"/>
      <c r="AA167" s="893"/>
      <c r="AB167" s="893"/>
      <c r="AC167" s="893"/>
      <c r="AD167" s="893"/>
      <c r="AE167" s="893"/>
      <c r="AF167" s="893"/>
      <c r="AG167" s="893"/>
      <c r="AH167" s="893"/>
      <c r="AI167" s="893"/>
      <c r="AJ167" s="893"/>
      <c r="AK167" s="893"/>
    </row>
    <row r="168" spans="2:37" ht="14.4" customHeight="1" x14ac:dyDescent="0.3">
      <c r="B168" s="106"/>
      <c r="C168" s="106"/>
      <c r="D168" s="106"/>
      <c r="S168" s="107"/>
      <c r="T168" s="106"/>
      <c r="X168" s="563"/>
      <c r="Y168" s="563"/>
      <c r="Z168" s="893"/>
      <c r="AA168" s="893"/>
      <c r="AB168" s="893"/>
      <c r="AC168" s="893"/>
      <c r="AD168" s="893"/>
      <c r="AE168" s="893"/>
      <c r="AF168" s="893"/>
      <c r="AG168" s="893"/>
      <c r="AH168" s="893"/>
      <c r="AI168" s="893"/>
      <c r="AJ168" s="893"/>
      <c r="AK168" s="893"/>
    </row>
    <row r="169" spans="2:37" ht="14.4" customHeight="1" x14ac:dyDescent="0.3">
      <c r="B169" s="106"/>
      <c r="C169" s="106"/>
      <c r="D169" s="106"/>
      <c r="S169" s="107"/>
      <c r="T169" s="106"/>
    </row>
    <row r="170" spans="2:37" ht="8.4" customHeight="1" x14ac:dyDescent="0.3">
      <c r="B170" s="106"/>
      <c r="C170" s="106"/>
      <c r="D170" s="106"/>
      <c r="E170" s="106"/>
      <c r="F170" s="106"/>
      <c r="G170" s="106"/>
      <c r="H170" s="106"/>
      <c r="I170" s="106"/>
      <c r="J170" s="106"/>
      <c r="K170" s="106"/>
      <c r="L170" s="106"/>
      <c r="M170" s="106"/>
      <c r="N170" s="106"/>
      <c r="O170" s="106"/>
      <c r="P170" s="106"/>
      <c r="Q170" s="106"/>
      <c r="R170" s="106"/>
      <c r="S170" s="106"/>
      <c r="T170" s="106"/>
    </row>
    <row r="172" spans="2:37" x14ac:dyDescent="0.3">
      <c r="B172" s="106"/>
      <c r="C172" s="106"/>
      <c r="D172" s="106"/>
      <c r="E172" s="106"/>
      <c r="F172" s="106"/>
      <c r="G172" s="106"/>
      <c r="H172" s="106"/>
      <c r="I172" s="106"/>
      <c r="J172" s="106"/>
      <c r="K172" s="106"/>
      <c r="L172" s="106"/>
      <c r="M172" s="106"/>
      <c r="N172" s="106"/>
      <c r="O172" s="106"/>
      <c r="P172" s="106"/>
      <c r="Q172" s="106"/>
      <c r="R172" s="106"/>
      <c r="S172" s="106"/>
      <c r="T172" s="106"/>
    </row>
    <row r="173" spans="2:37" x14ac:dyDescent="0.3">
      <c r="B173" s="106"/>
      <c r="C173" s="106"/>
      <c r="D173" s="106"/>
      <c r="E173" s="106"/>
      <c r="F173" s="106"/>
      <c r="G173" s="106"/>
      <c r="H173" s="106"/>
      <c r="I173" s="106"/>
      <c r="J173" s="106"/>
      <c r="K173" s="106"/>
      <c r="L173" s="106"/>
      <c r="M173" s="106"/>
      <c r="N173" s="106"/>
      <c r="O173" s="106"/>
      <c r="P173" s="106"/>
      <c r="Q173" s="106"/>
      <c r="R173" s="106"/>
      <c r="S173" s="106"/>
      <c r="T173" s="106"/>
    </row>
    <row r="174" spans="2:37" x14ac:dyDescent="0.3">
      <c r="B174" s="106"/>
      <c r="C174" s="106"/>
      <c r="D174" s="106"/>
      <c r="E174" s="106"/>
      <c r="F174" s="106"/>
      <c r="G174" s="106"/>
      <c r="H174" s="106"/>
      <c r="I174" s="106"/>
      <c r="J174" s="106"/>
      <c r="K174" s="106"/>
      <c r="L174" s="106"/>
      <c r="M174" s="106"/>
      <c r="N174" s="106"/>
      <c r="O174" s="106"/>
      <c r="P174" s="106"/>
      <c r="Q174" s="106"/>
      <c r="R174" s="106"/>
      <c r="S174" s="106"/>
      <c r="T174" s="106"/>
    </row>
    <row r="175" spans="2:37" x14ac:dyDescent="0.3">
      <c r="B175" s="106"/>
      <c r="C175" s="106"/>
      <c r="D175" s="106"/>
      <c r="E175" s="106"/>
      <c r="F175" s="106"/>
      <c r="G175" s="106"/>
      <c r="H175" s="106"/>
      <c r="I175" s="106"/>
      <c r="J175" s="106"/>
      <c r="K175" s="106"/>
      <c r="L175" s="106"/>
      <c r="M175" s="106"/>
      <c r="N175" s="106"/>
      <c r="O175" s="106"/>
      <c r="P175" s="106"/>
      <c r="Q175" s="106"/>
      <c r="R175" s="106"/>
      <c r="S175" s="106"/>
      <c r="T175" s="106"/>
    </row>
    <row r="176" spans="2:37" x14ac:dyDescent="0.3">
      <c r="B176" s="106"/>
      <c r="C176" s="106"/>
      <c r="D176" s="106"/>
      <c r="E176" s="106"/>
      <c r="F176" s="106"/>
      <c r="G176" s="106"/>
      <c r="H176" s="106"/>
      <c r="I176" s="106"/>
      <c r="J176" s="106"/>
      <c r="K176" s="106"/>
      <c r="L176" s="106"/>
      <c r="M176" s="106"/>
      <c r="N176" s="106"/>
      <c r="O176" s="106"/>
      <c r="P176" s="106"/>
      <c r="Q176" s="106"/>
      <c r="R176" s="106"/>
      <c r="S176" s="106"/>
      <c r="T176" s="106"/>
    </row>
    <row r="177" spans="2:38" x14ac:dyDescent="0.3">
      <c r="B177" s="106"/>
      <c r="C177" s="106"/>
      <c r="D177" s="106"/>
      <c r="E177" s="106"/>
      <c r="F177" s="106"/>
      <c r="G177" s="106"/>
      <c r="H177" s="106"/>
      <c r="I177" s="106"/>
      <c r="J177" s="106"/>
      <c r="K177" s="106"/>
      <c r="L177" s="106"/>
      <c r="M177" s="106"/>
      <c r="N177" s="106"/>
      <c r="O177" s="106"/>
      <c r="P177" s="106"/>
      <c r="Q177" s="106"/>
      <c r="R177" s="106"/>
      <c r="S177" s="106"/>
      <c r="T177" s="106"/>
    </row>
    <row r="178" spans="2:38" x14ac:dyDescent="0.3">
      <c r="B178" s="106"/>
      <c r="C178" s="106"/>
      <c r="D178" s="106"/>
      <c r="E178" s="106"/>
      <c r="F178" s="106"/>
      <c r="G178" s="106"/>
      <c r="H178" s="106"/>
      <c r="I178" s="106"/>
      <c r="J178" s="106"/>
      <c r="K178" s="106"/>
      <c r="L178" s="106"/>
      <c r="M178" s="106"/>
      <c r="N178" s="106"/>
      <c r="O178" s="106"/>
      <c r="P178" s="106"/>
      <c r="Q178" s="106"/>
      <c r="R178" s="106"/>
      <c r="S178" s="106"/>
      <c r="T178" s="106"/>
    </row>
    <row r="179" spans="2:38" x14ac:dyDescent="0.3">
      <c r="B179" s="106"/>
      <c r="C179" s="106"/>
      <c r="D179" s="106"/>
      <c r="E179" s="106"/>
      <c r="F179" s="106"/>
      <c r="G179" s="106"/>
      <c r="H179" s="106"/>
      <c r="I179" s="106"/>
      <c r="J179" s="106"/>
      <c r="K179" s="106"/>
      <c r="L179" s="106"/>
      <c r="M179" s="106"/>
      <c r="N179" s="106"/>
      <c r="O179" s="106"/>
      <c r="P179" s="106"/>
      <c r="Q179" s="106"/>
      <c r="R179" s="106"/>
      <c r="S179" s="106"/>
      <c r="T179" s="106"/>
    </row>
    <row r="180" spans="2:38" x14ac:dyDescent="0.3">
      <c r="B180" s="106"/>
      <c r="C180" s="106"/>
      <c r="D180" s="106"/>
      <c r="E180" s="106"/>
      <c r="F180" s="106"/>
      <c r="G180" s="106"/>
      <c r="H180" s="106"/>
      <c r="I180" s="106"/>
      <c r="J180" s="106"/>
      <c r="K180" s="106"/>
      <c r="L180" s="106"/>
      <c r="M180" s="106"/>
      <c r="N180" s="106"/>
      <c r="O180" s="106"/>
      <c r="P180" s="106"/>
      <c r="Q180" s="106"/>
      <c r="R180" s="106"/>
      <c r="S180" s="106"/>
      <c r="T180" s="106"/>
    </row>
    <row r="181" spans="2:38" x14ac:dyDescent="0.3">
      <c r="B181" s="106"/>
      <c r="C181" s="106"/>
      <c r="D181" s="106"/>
      <c r="S181" s="106"/>
      <c r="T181" s="106"/>
    </row>
    <row r="182" spans="2:38" ht="15" thickBot="1" x14ac:dyDescent="0.35">
      <c r="B182" s="106"/>
      <c r="C182" s="106"/>
      <c r="D182" s="106"/>
      <c r="S182" s="106"/>
      <c r="T182" s="106"/>
      <c r="Y182" s="653"/>
      <c r="Z182" s="653"/>
      <c r="AA182" s="653"/>
      <c r="AB182" s="653"/>
      <c r="AC182" s="653"/>
      <c r="AD182" s="653"/>
      <c r="AE182" s="653"/>
      <c r="AF182" s="653"/>
      <c r="AG182" s="653"/>
      <c r="AH182" s="653"/>
      <c r="AI182" s="653"/>
      <c r="AJ182" s="653"/>
      <c r="AK182" s="653"/>
      <c r="AL182" s="653"/>
    </row>
    <row r="183" spans="2:38" ht="14.4" customHeight="1" x14ac:dyDescent="0.3">
      <c r="B183" s="106"/>
      <c r="C183" s="106"/>
      <c r="D183" s="106"/>
      <c r="E183" s="617" t="s">
        <v>418</v>
      </c>
      <c r="F183" s="618"/>
      <c r="H183" s="608">
        <f>Overview!F15</f>
        <v>0</v>
      </c>
      <c r="I183" s="609"/>
      <c r="J183" s="609"/>
      <c r="K183" s="609"/>
      <c r="L183" s="609"/>
      <c r="M183" s="609"/>
      <c r="N183" s="609"/>
      <c r="O183" s="609"/>
      <c r="P183" s="609"/>
      <c r="Q183" s="610"/>
      <c r="T183" s="106"/>
      <c r="Y183" s="653"/>
      <c r="Z183" s="653"/>
      <c r="AA183" s="653"/>
      <c r="AB183" s="653"/>
      <c r="AC183" s="653"/>
      <c r="AD183" s="653"/>
      <c r="AE183" s="653"/>
      <c r="AF183" s="653"/>
      <c r="AG183" s="653"/>
      <c r="AH183" s="653"/>
      <c r="AI183" s="653"/>
      <c r="AJ183" s="653"/>
      <c r="AK183" s="653"/>
      <c r="AL183" s="653"/>
    </row>
    <row r="184" spans="2:38" ht="14.4" customHeight="1" x14ac:dyDescent="0.3">
      <c r="B184" s="106"/>
      <c r="C184" s="106"/>
      <c r="D184" s="106"/>
      <c r="E184" s="619"/>
      <c r="F184" s="620"/>
      <c r="H184" s="611"/>
      <c r="I184" s="612"/>
      <c r="J184" s="612"/>
      <c r="K184" s="612"/>
      <c r="L184" s="612"/>
      <c r="M184" s="612"/>
      <c r="N184" s="612"/>
      <c r="O184" s="612"/>
      <c r="P184" s="612"/>
      <c r="Q184" s="613"/>
      <c r="T184" s="106"/>
      <c r="Y184" s="956"/>
      <c r="Z184" s="956"/>
      <c r="AA184" s="956"/>
      <c r="AB184" s="956"/>
      <c r="AC184" s="956"/>
      <c r="AD184" s="956"/>
      <c r="AE184" s="956"/>
      <c r="AF184" s="956"/>
      <c r="AG184" s="956"/>
      <c r="AH184" s="956"/>
      <c r="AI184" s="956"/>
      <c r="AJ184" s="956"/>
      <c r="AK184" s="956"/>
      <c r="AL184" s="956"/>
    </row>
    <row r="185" spans="2:38" ht="15.6" customHeight="1" x14ac:dyDescent="0.3">
      <c r="B185" s="106"/>
      <c r="C185" s="106"/>
      <c r="D185" s="106"/>
      <c r="E185" s="619"/>
      <c r="F185" s="620"/>
      <c r="G185" s="282"/>
      <c r="H185" s="611"/>
      <c r="I185" s="612"/>
      <c r="J185" s="612"/>
      <c r="K185" s="612"/>
      <c r="L185" s="612"/>
      <c r="M185" s="612"/>
      <c r="N185" s="612"/>
      <c r="O185" s="612"/>
      <c r="P185" s="612"/>
      <c r="Q185" s="613"/>
      <c r="T185" s="106"/>
      <c r="Y185" s="956"/>
      <c r="Z185" s="956"/>
      <c r="AA185" s="956"/>
      <c r="AB185" s="956"/>
      <c r="AC185" s="956"/>
      <c r="AD185" s="956"/>
      <c r="AE185" s="956"/>
      <c r="AF185" s="956"/>
      <c r="AG185" s="956"/>
      <c r="AH185" s="956"/>
      <c r="AI185" s="956"/>
      <c r="AJ185" s="956"/>
      <c r="AK185" s="956"/>
      <c r="AL185" s="956"/>
    </row>
    <row r="186" spans="2:38" ht="15.6" x14ac:dyDescent="0.3">
      <c r="B186" s="106"/>
      <c r="C186" s="106"/>
      <c r="D186" s="106"/>
      <c r="E186" s="619"/>
      <c r="F186" s="620"/>
      <c r="G186" s="282"/>
      <c r="H186" s="611"/>
      <c r="I186" s="612"/>
      <c r="J186" s="612"/>
      <c r="K186" s="612"/>
      <c r="L186" s="612"/>
      <c r="M186" s="612"/>
      <c r="N186" s="612"/>
      <c r="O186" s="612"/>
      <c r="P186" s="612"/>
      <c r="Q186" s="613"/>
      <c r="T186" s="106"/>
      <c r="Y186" s="563"/>
      <c r="Z186" s="563"/>
      <c r="AA186" s="563"/>
      <c r="AB186" s="563"/>
      <c r="AC186" s="563"/>
      <c r="AD186" s="563"/>
      <c r="AE186" s="563"/>
      <c r="AF186" s="563"/>
      <c r="AG186" s="893"/>
      <c r="AH186" s="893"/>
      <c r="AI186" s="893"/>
      <c r="AJ186" s="893"/>
      <c r="AK186" s="893"/>
      <c r="AL186" s="893"/>
    </row>
    <row r="187" spans="2:38" ht="15.6" x14ac:dyDescent="0.3">
      <c r="B187" s="106"/>
      <c r="C187" s="106"/>
      <c r="D187" s="106"/>
      <c r="E187" s="619"/>
      <c r="F187" s="620"/>
      <c r="G187" s="282"/>
      <c r="H187" s="611"/>
      <c r="I187" s="612"/>
      <c r="J187" s="612"/>
      <c r="K187" s="612"/>
      <c r="L187" s="612"/>
      <c r="M187" s="612"/>
      <c r="N187" s="612"/>
      <c r="O187" s="612"/>
      <c r="P187" s="612"/>
      <c r="Q187" s="613"/>
      <c r="T187" s="106"/>
      <c r="Y187" s="563"/>
      <c r="Z187" s="563"/>
      <c r="AA187" s="563"/>
      <c r="AB187" s="563"/>
      <c r="AC187" s="563"/>
      <c r="AD187" s="563"/>
      <c r="AE187" s="563"/>
      <c r="AF187" s="563"/>
      <c r="AG187" s="893"/>
      <c r="AH187" s="893"/>
      <c r="AI187" s="893"/>
      <c r="AJ187" s="893"/>
      <c r="AK187" s="893"/>
      <c r="AL187" s="893"/>
    </row>
    <row r="188" spans="2:38" ht="14.4" customHeight="1" x14ac:dyDescent="0.3">
      <c r="B188" s="106"/>
      <c r="C188" s="106"/>
      <c r="D188" s="106"/>
      <c r="E188" s="619"/>
      <c r="F188" s="620"/>
      <c r="G188" s="333"/>
      <c r="H188" s="611"/>
      <c r="I188" s="612"/>
      <c r="J188" s="612"/>
      <c r="K188" s="612"/>
      <c r="L188" s="612"/>
      <c r="M188" s="612"/>
      <c r="N188" s="612"/>
      <c r="O188" s="612"/>
      <c r="P188" s="612"/>
      <c r="Q188" s="613"/>
      <c r="T188" s="106"/>
      <c r="Y188" s="563"/>
      <c r="Z188" s="563"/>
      <c r="AA188" s="563"/>
      <c r="AB188" s="563"/>
      <c r="AC188" s="563"/>
      <c r="AD188" s="563"/>
      <c r="AE188" s="563"/>
      <c r="AF188" s="563"/>
      <c r="AG188" s="893"/>
      <c r="AH188" s="893"/>
      <c r="AI188" s="893"/>
      <c r="AJ188" s="893"/>
      <c r="AK188" s="893"/>
      <c r="AL188" s="893"/>
    </row>
    <row r="189" spans="2:38" ht="14.4" customHeight="1" thickBot="1" x14ac:dyDescent="0.35">
      <c r="B189" s="106"/>
      <c r="C189" s="106"/>
      <c r="D189" s="106"/>
      <c r="E189" s="621"/>
      <c r="F189" s="622"/>
      <c r="H189" s="614"/>
      <c r="I189" s="615"/>
      <c r="J189" s="615"/>
      <c r="K189" s="615"/>
      <c r="L189" s="615"/>
      <c r="M189" s="615"/>
      <c r="N189" s="615"/>
      <c r="O189" s="615"/>
      <c r="P189" s="615"/>
      <c r="Q189" s="616"/>
      <c r="T189" s="106"/>
      <c r="Y189" s="563"/>
      <c r="Z189" s="563"/>
      <c r="AA189" s="563"/>
      <c r="AB189" s="563"/>
      <c r="AC189" s="563"/>
      <c r="AD189" s="563"/>
      <c r="AE189" s="563"/>
      <c r="AF189" s="563"/>
      <c r="AG189" s="893"/>
      <c r="AH189" s="893"/>
      <c r="AI189" s="893"/>
      <c r="AJ189" s="893"/>
      <c r="AK189" s="893"/>
      <c r="AL189" s="893"/>
    </row>
    <row r="190" spans="2:38" ht="14.4" customHeight="1" thickBot="1" x14ac:dyDescent="0.35">
      <c r="B190" s="106"/>
      <c r="C190" s="106"/>
      <c r="D190" s="106"/>
      <c r="E190" s="282"/>
      <c r="F190" s="282"/>
      <c r="T190" s="106"/>
      <c r="Y190" s="563"/>
      <c r="Z190" s="563"/>
      <c r="AA190" s="563"/>
      <c r="AB190" s="563"/>
      <c r="AC190" s="563"/>
      <c r="AD190" s="563"/>
      <c r="AE190" s="563"/>
      <c r="AF190" s="563"/>
      <c r="AG190" s="893"/>
      <c r="AH190" s="893"/>
      <c r="AI190" s="893"/>
      <c r="AJ190" s="893"/>
      <c r="AK190" s="893"/>
      <c r="AL190" s="893"/>
    </row>
    <row r="191" spans="2:38" x14ac:dyDescent="0.3">
      <c r="B191" s="106"/>
      <c r="C191" s="106"/>
      <c r="D191" s="106"/>
      <c r="E191" s="623" t="s">
        <v>419</v>
      </c>
      <c r="F191" s="624"/>
      <c r="H191" s="608">
        <f>Overview!F19</f>
        <v>0</v>
      </c>
      <c r="I191" s="609"/>
      <c r="J191" s="609"/>
      <c r="K191" s="609"/>
      <c r="L191" s="609"/>
      <c r="M191" s="609"/>
      <c r="N191" s="609"/>
      <c r="O191" s="609"/>
      <c r="P191" s="609"/>
      <c r="Q191" s="610"/>
      <c r="T191" s="106"/>
      <c r="Y191" s="563"/>
      <c r="Z191" s="563"/>
      <c r="AA191" s="563"/>
      <c r="AB191" s="563"/>
      <c r="AC191" s="563"/>
      <c r="AD191" s="563"/>
      <c r="AE191" s="563"/>
      <c r="AF191" s="563"/>
      <c r="AG191" s="893"/>
      <c r="AH191" s="893"/>
      <c r="AI191" s="893"/>
      <c r="AJ191" s="893"/>
      <c r="AK191" s="893"/>
      <c r="AL191" s="893"/>
    </row>
    <row r="192" spans="2:38" x14ac:dyDescent="0.3">
      <c r="B192" s="106"/>
      <c r="C192" s="106"/>
      <c r="D192" s="106"/>
      <c r="E192" s="625"/>
      <c r="F192" s="626"/>
      <c r="H192" s="611"/>
      <c r="I192" s="612"/>
      <c r="J192" s="612"/>
      <c r="K192" s="612"/>
      <c r="L192" s="612"/>
      <c r="M192" s="612"/>
      <c r="N192" s="612"/>
      <c r="O192" s="612"/>
      <c r="P192" s="612"/>
      <c r="Q192" s="613"/>
      <c r="T192" s="106"/>
      <c r="Y192" s="563"/>
      <c r="Z192" s="563"/>
      <c r="AA192" s="563"/>
      <c r="AB192" s="563"/>
      <c r="AC192" s="563"/>
      <c r="AD192" s="563"/>
      <c r="AE192" s="563"/>
      <c r="AF192" s="563"/>
      <c r="AG192" s="893"/>
      <c r="AH192" s="893"/>
      <c r="AI192" s="893"/>
      <c r="AJ192" s="893"/>
      <c r="AK192" s="893"/>
      <c r="AL192" s="893"/>
    </row>
    <row r="193" spans="2:38" ht="15.6" customHeight="1" x14ac:dyDescent="0.3">
      <c r="B193" s="106"/>
      <c r="C193" s="106"/>
      <c r="D193" s="106"/>
      <c r="E193" s="625"/>
      <c r="F193" s="626"/>
      <c r="G193" s="282"/>
      <c r="H193" s="611"/>
      <c r="I193" s="612"/>
      <c r="J193" s="612"/>
      <c r="K193" s="612"/>
      <c r="L193" s="612"/>
      <c r="M193" s="612"/>
      <c r="N193" s="612"/>
      <c r="O193" s="612"/>
      <c r="P193" s="612"/>
      <c r="Q193" s="613"/>
      <c r="T193" s="106"/>
      <c r="Y193" s="563"/>
      <c r="Z193" s="563"/>
      <c r="AA193" s="563"/>
      <c r="AB193" s="563"/>
      <c r="AC193" s="563"/>
      <c r="AD193" s="563"/>
      <c r="AE193" s="563"/>
      <c r="AF193" s="563"/>
      <c r="AG193" s="893"/>
      <c r="AH193" s="893"/>
      <c r="AI193" s="893"/>
      <c r="AJ193" s="893"/>
      <c r="AK193" s="893"/>
      <c r="AL193" s="893"/>
    </row>
    <row r="194" spans="2:38" ht="14.4" customHeight="1" x14ac:dyDescent="0.3">
      <c r="B194" s="106"/>
      <c r="C194" s="106"/>
      <c r="D194" s="106"/>
      <c r="E194" s="625"/>
      <c r="F194" s="626"/>
      <c r="G194" s="282"/>
      <c r="H194" s="611"/>
      <c r="I194" s="612"/>
      <c r="J194" s="612"/>
      <c r="K194" s="612"/>
      <c r="L194" s="612"/>
      <c r="M194" s="612"/>
      <c r="N194" s="612"/>
      <c r="O194" s="612"/>
      <c r="P194" s="612"/>
      <c r="Q194" s="613"/>
      <c r="T194" s="106"/>
      <c r="Y194" s="563"/>
      <c r="Z194" s="563"/>
      <c r="AA194" s="563"/>
      <c r="AB194" s="563"/>
      <c r="AC194" s="563"/>
      <c r="AD194" s="563"/>
      <c r="AE194" s="563"/>
      <c r="AF194" s="563"/>
      <c r="AG194" s="893"/>
      <c r="AH194" s="893"/>
      <c r="AI194" s="893"/>
      <c r="AJ194" s="893"/>
      <c r="AK194" s="893"/>
      <c r="AL194" s="893"/>
    </row>
    <row r="195" spans="2:38" ht="14.4" customHeight="1" thickBot="1" x14ac:dyDescent="0.35">
      <c r="B195" s="106"/>
      <c r="C195" s="106"/>
      <c r="D195" s="106"/>
      <c r="E195" s="627"/>
      <c r="F195" s="628"/>
      <c r="G195" s="282"/>
      <c r="H195" s="614"/>
      <c r="I195" s="615"/>
      <c r="J195" s="615"/>
      <c r="K195" s="615"/>
      <c r="L195" s="615"/>
      <c r="M195" s="615"/>
      <c r="N195" s="615"/>
      <c r="O195" s="615"/>
      <c r="P195" s="615"/>
      <c r="Q195" s="616"/>
      <c r="T195" s="106"/>
      <c r="Y195" s="563"/>
      <c r="Z195" s="563"/>
      <c r="AA195" s="563"/>
      <c r="AB195" s="563"/>
      <c r="AC195" s="563"/>
      <c r="AD195" s="563"/>
      <c r="AE195" s="563"/>
      <c r="AF195" s="563"/>
      <c r="AG195" s="893"/>
      <c r="AH195" s="893"/>
      <c r="AI195" s="893"/>
      <c r="AJ195" s="893"/>
      <c r="AK195" s="893"/>
      <c r="AL195" s="893"/>
    </row>
    <row r="196" spans="2:38" ht="14.4" customHeight="1" thickBot="1" x14ac:dyDescent="0.35">
      <c r="B196" s="106"/>
      <c r="C196" s="106"/>
      <c r="D196" s="106"/>
      <c r="E196" s="333"/>
      <c r="F196" s="332"/>
      <c r="G196" s="333"/>
      <c r="H196" s="333"/>
      <c r="I196" s="333"/>
      <c r="J196" s="333"/>
      <c r="K196" s="333"/>
      <c r="L196" s="332"/>
      <c r="M196" s="332"/>
      <c r="N196" s="332"/>
      <c r="O196" s="332"/>
      <c r="P196" s="332"/>
      <c r="T196" s="106"/>
      <c r="Y196" s="563"/>
      <c r="Z196" s="563"/>
      <c r="AA196" s="563"/>
      <c r="AB196" s="563"/>
      <c r="AC196" s="563"/>
      <c r="AD196" s="563"/>
      <c r="AE196" s="563"/>
      <c r="AF196" s="563"/>
      <c r="AG196" s="893"/>
      <c r="AH196" s="893"/>
      <c r="AI196" s="893"/>
      <c r="AJ196" s="893"/>
      <c r="AK196" s="893"/>
      <c r="AL196" s="893"/>
    </row>
    <row r="197" spans="2:38" ht="14.4" customHeight="1" x14ac:dyDescent="0.3">
      <c r="B197" s="106"/>
      <c r="C197" s="106"/>
      <c r="D197" s="106"/>
      <c r="E197" s="623" t="s">
        <v>420</v>
      </c>
      <c r="F197" s="624"/>
      <c r="G197" s="282"/>
      <c r="H197" s="608">
        <f>Overview!F23</f>
        <v>0</v>
      </c>
      <c r="I197" s="609"/>
      <c r="J197" s="609"/>
      <c r="K197" s="609"/>
      <c r="L197" s="609"/>
      <c r="M197" s="609"/>
      <c r="N197" s="609"/>
      <c r="O197" s="609"/>
      <c r="P197" s="609"/>
      <c r="Q197" s="610"/>
      <c r="T197" s="106"/>
      <c r="Y197" s="563"/>
      <c r="Z197" s="563"/>
      <c r="AA197" s="563"/>
      <c r="AB197" s="563"/>
      <c r="AC197" s="563"/>
      <c r="AD197" s="563"/>
      <c r="AE197" s="563"/>
      <c r="AF197" s="563"/>
      <c r="AG197" s="893"/>
      <c r="AH197" s="893"/>
      <c r="AI197" s="893"/>
      <c r="AJ197" s="893"/>
      <c r="AK197" s="893"/>
      <c r="AL197" s="893"/>
    </row>
    <row r="198" spans="2:38" ht="14.4" customHeight="1" x14ac:dyDescent="0.3">
      <c r="B198" s="106"/>
      <c r="C198" s="106"/>
      <c r="D198" s="106"/>
      <c r="E198" s="625"/>
      <c r="F198" s="626"/>
      <c r="G198" s="282"/>
      <c r="H198" s="611"/>
      <c r="I198" s="612"/>
      <c r="J198" s="612"/>
      <c r="K198" s="612"/>
      <c r="L198" s="612"/>
      <c r="M198" s="612"/>
      <c r="N198" s="612"/>
      <c r="O198" s="612"/>
      <c r="P198" s="612"/>
      <c r="Q198" s="613"/>
      <c r="T198" s="106"/>
      <c r="Y198" s="563"/>
      <c r="Z198" s="563"/>
      <c r="AA198" s="563"/>
      <c r="AB198" s="563"/>
      <c r="AC198" s="563"/>
      <c r="AD198" s="563"/>
      <c r="AE198" s="563"/>
      <c r="AF198" s="563"/>
      <c r="AG198" s="893"/>
      <c r="AH198" s="893"/>
      <c r="AI198" s="893"/>
      <c r="AJ198" s="893"/>
      <c r="AK198" s="893"/>
      <c r="AL198" s="893"/>
    </row>
    <row r="199" spans="2:38" ht="14.4" customHeight="1" x14ac:dyDescent="0.3">
      <c r="B199" s="106"/>
      <c r="C199" s="106"/>
      <c r="D199" s="106"/>
      <c r="E199" s="625"/>
      <c r="F199" s="626"/>
      <c r="G199" s="282"/>
      <c r="H199" s="611"/>
      <c r="I199" s="612"/>
      <c r="J199" s="612"/>
      <c r="K199" s="612"/>
      <c r="L199" s="612"/>
      <c r="M199" s="612"/>
      <c r="N199" s="612"/>
      <c r="O199" s="612"/>
      <c r="P199" s="612"/>
      <c r="Q199" s="613"/>
      <c r="T199" s="106"/>
      <c r="Y199" s="563"/>
      <c r="Z199" s="563"/>
      <c r="AA199" s="563"/>
      <c r="AB199" s="563"/>
      <c r="AC199" s="563"/>
      <c r="AD199" s="563"/>
      <c r="AE199" s="563"/>
      <c r="AF199" s="563"/>
      <c r="AG199" s="893"/>
      <c r="AH199" s="893"/>
      <c r="AI199" s="893"/>
      <c r="AJ199" s="893"/>
      <c r="AK199" s="893"/>
      <c r="AL199" s="893"/>
    </row>
    <row r="200" spans="2:38" ht="14.4" customHeight="1" x14ac:dyDescent="0.3">
      <c r="B200" s="106"/>
      <c r="C200" s="106"/>
      <c r="D200" s="106"/>
      <c r="E200" s="625"/>
      <c r="F200" s="626"/>
      <c r="H200" s="611"/>
      <c r="I200" s="612"/>
      <c r="J200" s="612"/>
      <c r="K200" s="612"/>
      <c r="L200" s="612"/>
      <c r="M200" s="612"/>
      <c r="N200" s="612"/>
      <c r="O200" s="612"/>
      <c r="P200" s="612"/>
      <c r="Q200" s="613"/>
      <c r="T200" s="106"/>
    </row>
    <row r="201" spans="2:38" ht="14.4" customHeight="1" x14ac:dyDescent="0.3">
      <c r="B201" s="106"/>
      <c r="C201" s="106"/>
      <c r="D201" s="106"/>
      <c r="E201" s="625"/>
      <c r="F201" s="626"/>
      <c r="G201" s="106"/>
      <c r="H201" s="611"/>
      <c r="I201" s="612"/>
      <c r="J201" s="612"/>
      <c r="K201" s="612"/>
      <c r="L201" s="612"/>
      <c r="M201" s="612"/>
      <c r="N201" s="612"/>
      <c r="O201" s="612"/>
      <c r="P201" s="612"/>
      <c r="Q201" s="613"/>
      <c r="R201" s="106"/>
      <c r="S201" s="106"/>
      <c r="T201" s="106"/>
    </row>
    <row r="202" spans="2:38" ht="14.4" customHeight="1" x14ac:dyDescent="0.3">
      <c r="B202" s="106"/>
      <c r="C202" s="106"/>
      <c r="D202" s="106"/>
      <c r="E202" s="625"/>
      <c r="F202" s="626"/>
      <c r="H202" s="611"/>
      <c r="I202" s="612"/>
      <c r="J202" s="612"/>
      <c r="K202" s="612"/>
      <c r="L202" s="612"/>
      <c r="M202" s="612"/>
      <c r="N202" s="612"/>
      <c r="O202" s="612"/>
      <c r="P202" s="612"/>
      <c r="Q202" s="613"/>
      <c r="S202" s="107"/>
      <c r="T202" s="106"/>
    </row>
    <row r="203" spans="2:38" ht="14.4" customHeight="1" thickBot="1" x14ac:dyDescent="0.35">
      <c r="B203" s="106"/>
      <c r="C203" s="106"/>
      <c r="D203" s="106"/>
      <c r="E203" s="627"/>
      <c r="F203" s="628"/>
      <c r="G203" s="107"/>
      <c r="H203" s="614"/>
      <c r="I203" s="615"/>
      <c r="J203" s="615"/>
      <c r="K203" s="615"/>
      <c r="L203" s="615"/>
      <c r="M203" s="615"/>
      <c r="N203" s="615"/>
      <c r="O203" s="615"/>
      <c r="P203" s="615"/>
      <c r="Q203" s="616"/>
      <c r="R203" s="108"/>
      <c r="S203" s="107"/>
      <c r="T203" s="106"/>
    </row>
    <row r="204" spans="2:38" ht="14.4" customHeight="1" x14ac:dyDescent="0.3">
      <c r="B204" s="106"/>
      <c r="C204" s="106"/>
      <c r="D204" s="106"/>
      <c r="E204" s="107"/>
      <c r="F204" s="107"/>
      <c r="G204" s="107"/>
      <c r="H204" s="107"/>
      <c r="I204" s="107"/>
      <c r="J204" s="107"/>
      <c r="K204" s="107"/>
      <c r="L204" s="107"/>
      <c r="M204" s="107"/>
      <c r="N204" s="107"/>
      <c r="O204" s="107"/>
      <c r="P204" s="107"/>
      <c r="Q204" s="107"/>
      <c r="R204" s="107"/>
      <c r="S204" s="107"/>
      <c r="T204" s="106"/>
    </row>
    <row r="205" spans="2:38" ht="14.4" customHeight="1" x14ac:dyDescent="0.3">
      <c r="B205" s="106"/>
      <c r="C205" s="106"/>
      <c r="D205" s="106"/>
      <c r="E205" s="107"/>
      <c r="F205" s="107"/>
      <c r="G205" s="107"/>
      <c r="H205" s="107"/>
      <c r="I205" s="107"/>
      <c r="J205" s="107"/>
      <c r="K205" s="107"/>
      <c r="L205" s="107"/>
      <c r="M205" s="107"/>
      <c r="N205" s="107"/>
      <c r="O205" s="107"/>
      <c r="P205" s="107"/>
      <c r="Q205" s="107"/>
      <c r="R205" s="107"/>
      <c r="S205" s="107"/>
      <c r="T205" s="106"/>
    </row>
    <row r="206" spans="2:38" ht="14.4" customHeight="1" x14ac:dyDescent="0.3">
      <c r="B206" s="106"/>
      <c r="C206" s="106"/>
      <c r="D206" s="106"/>
      <c r="E206" s="107"/>
      <c r="F206" s="107"/>
      <c r="G206" s="107"/>
      <c r="H206" s="107"/>
      <c r="I206" s="107"/>
      <c r="J206" s="107"/>
      <c r="K206" s="107"/>
      <c r="L206" s="107"/>
      <c r="M206" s="107"/>
      <c r="N206" s="107"/>
      <c r="O206" s="107"/>
      <c r="P206" s="107"/>
      <c r="Q206" s="107"/>
      <c r="R206" s="107"/>
      <c r="S206" s="107"/>
      <c r="T206" s="106"/>
    </row>
    <row r="207" spans="2:38" ht="14.4" customHeight="1" x14ac:dyDescent="0.3">
      <c r="B207" s="106"/>
      <c r="C207" s="106"/>
      <c r="D207" s="106"/>
      <c r="E207" s="107"/>
      <c r="F207" s="107"/>
      <c r="G207" s="107"/>
      <c r="H207" s="107"/>
      <c r="I207" s="107"/>
      <c r="J207" s="107"/>
      <c r="K207" s="107"/>
      <c r="L207" s="107"/>
      <c r="M207" s="107"/>
      <c r="N207" s="107"/>
      <c r="O207" s="107"/>
      <c r="P207" s="107"/>
      <c r="Q207" s="107"/>
      <c r="R207" s="107"/>
      <c r="S207" s="107"/>
      <c r="T207" s="106"/>
    </row>
    <row r="208" spans="2:38" ht="14.4" customHeight="1" x14ac:dyDescent="0.3">
      <c r="B208" s="106"/>
      <c r="C208" s="106"/>
      <c r="D208" s="106"/>
      <c r="E208" s="107"/>
      <c r="F208" s="107"/>
      <c r="G208" s="107"/>
      <c r="H208" s="107"/>
      <c r="I208" s="107"/>
      <c r="J208" s="107"/>
      <c r="K208" s="107"/>
      <c r="L208" s="107"/>
      <c r="M208" s="107"/>
      <c r="N208" s="107"/>
      <c r="O208" s="107"/>
      <c r="P208" s="107"/>
      <c r="Q208" s="107"/>
      <c r="R208" s="107"/>
      <c r="S208" s="107"/>
      <c r="T208" s="106"/>
    </row>
    <row r="209" spans="2:20" ht="14.4" customHeight="1" x14ac:dyDescent="0.3">
      <c r="B209" s="106"/>
      <c r="C209" s="106"/>
      <c r="D209" s="106"/>
      <c r="E209" s="107"/>
      <c r="F209" s="107"/>
      <c r="G209" s="107"/>
      <c r="H209" s="107"/>
      <c r="I209" s="107"/>
      <c r="J209" s="107"/>
      <c r="K209" s="107"/>
      <c r="L209" s="107"/>
      <c r="M209" s="107"/>
      <c r="N209" s="107"/>
      <c r="O209" s="107"/>
      <c r="P209" s="107"/>
      <c r="Q209" s="107"/>
      <c r="R209" s="107"/>
      <c r="S209" s="107"/>
      <c r="T209" s="106"/>
    </row>
    <row r="210" spans="2:20" ht="14.4" customHeight="1" x14ac:dyDescent="0.3">
      <c r="B210" s="106"/>
      <c r="C210" s="106"/>
      <c r="D210" s="106"/>
      <c r="E210" s="107"/>
      <c r="F210" s="107"/>
      <c r="G210" s="107"/>
      <c r="H210" s="107"/>
      <c r="I210" s="107"/>
      <c r="J210" s="107"/>
      <c r="K210" s="107"/>
      <c r="L210" s="107"/>
      <c r="M210" s="107"/>
      <c r="N210" s="107"/>
      <c r="O210" s="107"/>
      <c r="P210" s="107"/>
      <c r="Q210" s="107"/>
      <c r="R210" s="107"/>
      <c r="S210" s="107"/>
      <c r="T210" s="106"/>
    </row>
    <row r="211" spans="2:20" ht="14.4" customHeight="1" x14ac:dyDescent="0.3">
      <c r="B211" s="106"/>
      <c r="C211" s="106"/>
      <c r="D211" s="106"/>
      <c r="E211" s="107"/>
      <c r="F211" s="107"/>
      <c r="G211" s="107"/>
      <c r="H211" s="107"/>
      <c r="I211" s="107"/>
      <c r="J211" s="107"/>
      <c r="K211" s="107"/>
      <c r="L211" s="107"/>
      <c r="M211" s="107"/>
      <c r="N211" s="107"/>
      <c r="O211" s="107"/>
      <c r="P211" s="107"/>
      <c r="Q211" s="107"/>
      <c r="R211" s="107"/>
      <c r="S211" s="107"/>
      <c r="T211" s="106"/>
    </row>
    <row r="212" spans="2:20" ht="8.4" customHeight="1" x14ac:dyDescent="0.3">
      <c r="B212" s="106"/>
      <c r="C212" s="106"/>
      <c r="D212" s="106"/>
      <c r="E212" s="106"/>
      <c r="F212" s="106"/>
      <c r="G212" s="106"/>
      <c r="H212" s="106"/>
      <c r="I212" s="106"/>
      <c r="J212" s="106"/>
      <c r="K212" s="106"/>
      <c r="L212" s="106"/>
      <c r="M212" s="106"/>
      <c r="N212" s="106"/>
      <c r="O212" s="106"/>
      <c r="P212" s="106"/>
      <c r="Q212" s="106"/>
      <c r="R212" s="106"/>
      <c r="S212" s="106"/>
      <c r="T212" s="106"/>
    </row>
    <row r="214" spans="2:20" x14ac:dyDescent="0.3">
      <c r="B214" s="106"/>
      <c r="C214" s="106"/>
      <c r="D214" s="106"/>
      <c r="E214" s="106"/>
      <c r="F214" s="106"/>
      <c r="G214" s="106"/>
      <c r="H214" s="106"/>
      <c r="I214" s="106"/>
      <c r="J214" s="106"/>
      <c r="K214" s="106"/>
      <c r="L214" s="106"/>
      <c r="M214" s="106"/>
      <c r="N214" s="106"/>
      <c r="O214" s="106"/>
      <c r="P214" s="106"/>
      <c r="Q214" s="106"/>
      <c r="R214" s="106"/>
      <c r="S214" s="106"/>
      <c r="T214" s="106"/>
    </row>
    <row r="215" spans="2:20" x14ac:dyDescent="0.3">
      <c r="B215" s="106"/>
      <c r="C215" s="106"/>
      <c r="D215" s="106"/>
      <c r="E215" s="106"/>
      <c r="F215" s="106"/>
      <c r="G215" s="106"/>
      <c r="H215" s="106"/>
      <c r="I215" s="106"/>
      <c r="J215" s="106"/>
      <c r="K215" s="106"/>
      <c r="L215" s="106"/>
      <c r="M215" s="106"/>
      <c r="N215" s="106"/>
      <c r="O215" s="106"/>
      <c r="P215" s="106"/>
      <c r="Q215" s="106"/>
      <c r="R215" s="106"/>
      <c r="S215" s="106"/>
      <c r="T215" s="106"/>
    </row>
    <row r="216" spans="2:20" x14ac:dyDescent="0.3">
      <c r="B216" s="106"/>
      <c r="C216" s="106"/>
      <c r="D216" s="106"/>
      <c r="E216" s="106"/>
      <c r="F216" s="106"/>
      <c r="G216" s="106"/>
      <c r="H216" s="106"/>
      <c r="I216" s="106"/>
      <c r="J216" s="106"/>
      <c r="K216" s="106"/>
      <c r="L216" s="106"/>
      <c r="M216" s="106"/>
      <c r="N216" s="106"/>
      <c r="O216" s="106"/>
      <c r="P216" s="106"/>
      <c r="Q216" s="106"/>
      <c r="R216" s="106"/>
      <c r="S216" s="106"/>
      <c r="T216" s="106"/>
    </row>
    <row r="217" spans="2:20" x14ac:dyDescent="0.3">
      <c r="B217" s="106"/>
      <c r="C217" s="106"/>
      <c r="D217" s="106"/>
      <c r="E217" s="106"/>
      <c r="F217" s="106"/>
      <c r="G217" s="106"/>
      <c r="H217" s="106"/>
      <c r="I217" s="106"/>
      <c r="J217" s="106"/>
      <c r="K217" s="106"/>
      <c r="L217" s="106"/>
      <c r="M217" s="106"/>
      <c r="N217" s="106"/>
      <c r="O217" s="106"/>
      <c r="P217" s="106"/>
      <c r="Q217" s="106"/>
      <c r="R217" s="106"/>
      <c r="S217" s="106"/>
      <c r="T217" s="106"/>
    </row>
    <row r="218" spans="2:20" x14ac:dyDescent="0.3">
      <c r="B218" s="106"/>
      <c r="C218" s="106"/>
      <c r="D218" s="106"/>
      <c r="E218" s="106"/>
      <c r="F218" s="106"/>
      <c r="G218" s="106"/>
      <c r="H218" s="106"/>
      <c r="I218" s="106"/>
      <c r="J218" s="106"/>
      <c r="K218" s="106"/>
      <c r="L218" s="106"/>
      <c r="M218" s="106"/>
      <c r="N218" s="106"/>
      <c r="O218" s="106"/>
      <c r="P218" s="106"/>
      <c r="Q218" s="106"/>
      <c r="R218" s="106"/>
      <c r="S218" s="106"/>
      <c r="T218" s="106"/>
    </row>
    <row r="219" spans="2:20" x14ac:dyDescent="0.3">
      <c r="B219" s="106"/>
      <c r="C219" s="106"/>
      <c r="D219" s="106"/>
      <c r="E219" s="106"/>
      <c r="F219" s="106"/>
      <c r="G219" s="106"/>
      <c r="H219" s="106"/>
      <c r="I219" s="106"/>
      <c r="J219" s="106"/>
      <c r="K219" s="106"/>
      <c r="L219" s="106"/>
      <c r="M219" s="106"/>
      <c r="N219" s="106"/>
      <c r="O219" s="106"/>
      <c r="P219" s="106"/>
      <c r="Q219" s="106"/>
      <c r="R219" s="106"/>
      <c r="S219" s="106"/>
      <c r="T219" s="106"/>
    </row>
    <row r="220" spans="2:20" x14ac:dyDescent="0.3">
      <c r="B220" s="106"/>
      <c r="C220" s="106"/>
      <c r="D220" s="106"/>
      <c r="Q220" s="106"/>
      <c r="R220" s="106"/>
      <c r="S220" s="106"/>
      <c r="T220" s="106"/>
    </row>
    <row r="221" spans="2:20" x14ac:dyDescent="0.3">
      <c r="B221" s="106"/>
      <c r="C221" s="106"/>
      <c r="D221" s="106"/>
      <c r="Q221" s="106"/>
      <c r="R221" s="106"/>
      <c r="S221" s="106"/>
      <c r="T221" s="106"/>
    </row>
    <row r="222" spans="2:20" ht="14.4" customHeight="1" thickBot="1" x14ac:dyDescent="0.35">
      <c r="B222" s="106"/>
      <c r="C222" s="106"/>
      <c r="D222" s="106"/>
      <c r="E222" s="106"/>
      <c r="F222" s="106"/>
      <c r="G222" s="106"/>
      <c r="H222" s="106"/>
      <c r="I222" s="106"/>
      <c r="J222" s="106"/>
      <c r="K222" s="106"/>
      <c r="L222" s="106"/>
      <c r="M222" s="106"/>
      <c r="N222" s="106"/>
      <c r="O222" s="106"/>
      <c r="P222" s="106"/>
      <c r="Q222" s="106"/>
      <c r="R222" s="106"/>
      <c r="S222" s="106"/>
      <c r="T222" s="106"/>
    </row>
    <row r="223" spans="2:20" ht="14.4" customHeight="1" x14ac:dyDescent="0.3">
      <c r="B223" s="106"/>
      <c r="E223" s="950" t="s">
        <v>421</v>
      </c>
      <c r="F223" s="951"/>
      <c r="G223" s="951"/>
      <c r="H223" s="951"/>
      <c r="I223" s="951"/>
      <c r="J223" s="951"/>
      <c r="K223" s="951"/>
      <c r="L223" s="951"/>
      <c r="M223" s="951"/>
      <c r="N223" s="951"/>
      <c r="O223" s="951"/>
      <c r="P223" s="951"/>
      <c r="Q223" s="952"/>
      <c r="R223" s="106"/>
      <c r="S223" s="106"/>
      <c r="T223" s="106"/>
    </row>
    <row r="224" spans="2:20" ht="14.4" customHeight="1" thickBot="1" x14ac:dyDescent="0.35">
      <c r="B224" s="106"/>
      <c r="E224" s="953"/>
      <c r="F224" s="954"/>
      <c r="G224" s="954"/>
      <c r="H224" s="954"/>
      <c r="I224" s="954"/>
      <c r="J224" s="954"/>
      <c r="K224" s="954"/>
      <c r="L224" s="954"/>
      <c r="M224" s="954"/>
      <c r="N224" s="954"/>
      <c r="O224" s="954"/>
      <c r="P224" s="954"/>
      <c r="Q224" s="955"/>
      <c r="R224" s="106"/>
      <c r="S224" s="106"/>
      <c r="T224" s="106"/>
    </row>
    <row r="225" spans="2:37" ht="21.6" customHeight="1" thickBot="1" x14ac:dyDescent="0.35">
      <c r="B225" s="106"/>
      <c r="O225" s="106"/>
      <c r="P225" s="106"/>
      <c r="Q225" s="106"/>
      <c r="R225" s="106"/>
      <c r="S225" s="106"/>
      <c r="T225" s="106"/>
      <c r="X225" s="653"/>
      <c r="Y225" s="653"/>
      <c r="Z225" s="653"/>
      <c r="AA225" s="653"/>
      <c r="AB225" s="653"/>
      <c r="AC225" s="653"/>
      <c r="AD225" s="653"/>
      <c r="AE225" s="653"/>
      <c r="AF225" s="653"/>
      <c r="AG225" s="653"/>
      <c r="AH225" s="653"/>
      <c r="AI225" s="653"/>
      <c r="AJ225" s="653"/>
      <c r="AK225" s="653"/>
    </row>
    <row r="226" spans="2:37" ht="21.6" customHeight="1" x14ac:dyDescent="0.3">
      <c r="B226" s="106"/>
      <c r="C226" s="338"/>
      <c r="D226" s="338"/>
      <c r="E226" s="602">
        <f>Overview!C30</f>
        <v>0</v>
      </c>
      <c r="F226" s="603"/>
      <c r="G226" s="603"/>
      <c r="H226" s="603"/>
      <c r="I226" s="603"/>
      <c r="J226" s="603"/>
      <c r="K226" s="603"/>
      <c r="L226" s="603"/>
      <c r="M226" s="603"/>
      <c r="N226" s="603"/>
      <c r="O226" s="603"/>
      <c r="P226" s="603"/>
      <c r="Q226" s="604"/>
      <c r="R226" s="106"/>
      <c r="S226" s="106"/>
      <c r="T226" s="106"/>
      <c r="X226" s="653"/>
      <c r="Y226" s="653"/>
      <c r="Z226" s="653"/>
      <c r="AA226" s="653"/>
      <c r="AB226" s="653"/>
      <c r="AC226" s="653"/>
      <c r="AD226" s="653"/>
      <c r="AE226" s="653"/>
      <c r="AF226" s="653"/>
      <c r="AG226" s="653"/>
      <c r="AH226" s="653"/>
      <c r="AI226" s="653"/>
      <c r="AJ226" s="653"/>
      <c r="AK226" s="653"/>
    </row>
    <row r="227" spans="2:37" ht="21.6" customHeight="1" thickBot="1" x14ac:dyDescent="0.35">
      <c r="B227" s="106"/>
      <c r="C227" s="338"/>
      <c r="D227" s="338"/>
      <c r="E227" s="605"/>
      <c r="F227" s="606"/>
      <c r="G227" s="606"/>
      <c r="H227" s="606"/>
      <c r="I227" s="606"/>
      <c r="J227" s="606"/>
      <c r="K227" s="606"/>
      <c r="L227" s="606"/>
      <c r="M227" s="606"/>
      <c r="N227" s="606"/>
      <c r="O227" s="606"/>
      <c r="P227" s="606"/>
      <c r="Q227" s="607"/>
      <c r="R227" s="106"/>
      <c r="S227" s="106"/>
      <c r="T227" s="106"/>
      <c r="X227" s="956"/>
      <c r="Y227" s="956"/>
      <c r="Z227" s="956"/>
      <c r="AA227" s="956"/>
      <c r="AB227" s="956"/>
      <c r="AC227" s="956"/>
      <c r="AD227" s="956"/>
      <c r="AE227" s="956"/>
      <c r="AF227" s="956"/>
      <c r="AG227" s="956"/>
      <c r="AH227" s="956"/>
      <c r="AI227" s="956"/>
      <c r="AJ227" s="956"/>
      <c r="AK227" s="956"/>
    </row>
    <row r="228" spans="2:37" ht="21.6" customHeight="1" thickBot="1" x14ac:dyDescent="0.35">
      <c r="B228" s="106"/>
      <c r="O228" s="106"/>
      <c r="P228" s="106"/>
      <c r="Q228" s="106"/>
      <c r="R228" s="106"/>
      <c r="S228" s="106"/>
      <c r="T228" s="106"/>
      <c r="X228" s="956"/>
      <c r="Y228" s="956"/>
      <c r="Z228" s="956"/>
      <c r="AA228" s="956"/>
      <c r="AB228" s="956"/>
      <c r="AC228" s="956"/>
      <c r="AD228" s="956"/>
      <c r="AE228" s="956"/>
      <c r="AF228" s="956"/>
      <c r="AG228" s="956"/>
      <c r="AH228" s="956"/>
      <c r="AI228" s="956"/>
      <c r="AJ228" s="956"/>
      <c r="AK228" s="956"/>
    </row>
    <row r="229" spans="2:37" ht="21.6" customHeight="1" x14ac:dyDescent="0.3">
      <c r="B229" s="106"/>
      <c r="C229" s="338"/>
      <c r="D229" s="338"/>
      <c r="E229" s="629">
        <f>IF(Overview!C33="","",Overview!C33)</f>
        <v>0</v>
      </c>
      <c r="F229" s="630"/>
      <c r="G229" s="630"/>
      <c r="H229" s="630"/>
      <c r="I229" s="630"/>
      <c r="J229" s="631"/>
      <c r="L229" s="590" t="str">
        <f>IF(Overview!L33="","",Overview!L33)</f>
        <v/>
      </c>
      <c r="M229" s="591"/>
      <c r="N229" s="591"/>
      <c r="O229" s="591"/>
      <c r="P229" s="591"/>
      <c r="Q229" s="592"/>
      <c r="R229" s="106"/>
      <c r="S229" s="106"/>
      <c r="T229" s="106"/>
      <c r="X229" s="563"/>
      <c r="Y229" s="563"/>
      <c r="Z229" s="563"/>
      <c r="AA229" s="563"/>
      <c r="AB229" s="563"/>
      <c r="AC229" s="563"/>
      <c r="AD229" s="563"/>
      <c r="AE229" s="563"/>
      <c r="AF229" s="893"/>
      <c r="AG229" s="893"/>
      <c r="AH229" s="893"/>
      <c r="AI229" s="893"/>
      <c r="AJ229" s="893"/>
      <c r="AK229" s="893"/>
    </row>
    <row r="230" spans="2:37" ht="21.6" customHeight="1" thickBot="1" x14ac:dyDescent="0.35">
      <c r="B230" s="106"/>
      <c r="C230" s="338"/>
      <c r="D230" s="338"/>
      <c r="E230" s="632"/>
      <c r="F230" s="633"/>
      <c r="G230" s="633"/>
      <c r="H230" s="633"/>
      <c r="I230" s="633"/>
      <c r="J230" s="634"/>
      <c r="L230" s="593"/>
      <c r="M230" s="594"/>
      <c r="N230" s="594"/>
      <c r="O230" s="594"/>
      <c r="P230" s="594"/>
      <c r="Q230" s="595"/>
      <c r="R230" s="106"/>
      <c r="S230" s="106"/>
      <c r="T230" s="106"/>
      <c r="X230" s="563"/>
      <c r="Y230" s="563"/>
      <c r="Z230" s="563"/>
      <c r="AA230" s="563"/>
      <c r="AB230" s="563"/>
      <c r="AC230" s="563"/>
      <c r="AD230" s="563"/>
      <c r="AE230" s="563"/>
      <c r="AF230" s="893"/>
      <c r="AG230" s="893"/>
      <c r="AH230" s="893"/>
      <c r="AI230" s="893"/>
      <c r="AJ230" s="893"/>
      <c r="AK230" s="893"/>
    </row>
    <row r="231" spans="2:37" ht="21.6" customHeight="1" thickBot="1" x14ac:dyDescent="0.35">
      <c r="B231" s="106"/>
      <c r="O231" s="106"/>
      <c r="P231" s="106"/>
      <c r="Q231" s="106"/>
      <c r="R231" s="106"/>
      <c r="S231" s="106"/>
      <c r="T231" s="106"/>
      <c r="X231" s="563"/>
      <c r="Y231" s="563"/>
      <c r="Z231" s="563"/>
      <c r="AA231" s="563"/>
      <c r="AB231" s="563"/>
      <c r="AC231" s="563"/>
      <c r="AD231" s="563"/>
      <c r="AE231" s="563"/>
      <c r="AF231" s="893"/>
      <c r="AG231" s="893"/>
      <c r="AH231" s="893"/>
      <c r="AI231" s="893"/>
      <c r="AJ231" s="893"/>
      <c r="AK231" s="893"/>
    </row>
    <row r="232" spans="2:37" ht="21.6" customHeight="1" x14ac:dyDescent="0.3">
      <c r="B232" s="106"/>
      <c r="E232" s="590" t="str">
        <f>IF(Overview!C36="","",Overview!C36)</f>
        <v/>
      </c>
      <c r="F232" s="591"/>
      <c r="G232" s="591"/>
      <c r="H232" s="591"/>
      <c r="I232" s="591"/>
      <c r="J232" s="592"/>
      <c r="L232" s="590" t="str">
        <f>IF(Overview!L36="","",Overview!L36)</f>
        <v/>
      </c>
      <c r="M232" s="591"/>
      <c r="N232" s="591"/>
      <c r="O232" s="591"/>
      <c r="P232" s="591"/>
      <c r="Q232" s="592"/>
      <c r="R232" s="106"/>
      <c r="S232" s="106"/>
      <c r="T232" s="106"/>
      <c r="X232" s="563"/>
      <c r="Y232" s="563"/>
      <c r="Z232" s="563"/>
      <c r="AA232" s="563"/>
      <c r="AB232" s="563"/>
      <c r="AC232" s="563"/>
      <c r="AD232" s="563"/>
      <c r="AE232" s="563"/>
      <c r="AF232" s="893"/>
      <c r="AG232" s="893"/>
      <c r="AH232" s="893"/>
      <c r="AI232" s="893"/>
      <c r="AJ232" s="893"/>
      <c r="AK232" s="893"/>
    </row>
    <row r="233" spans="2:37" ht="21.6" customHeight="1" thickBot="1" x14ac:dyDescent="0.35">
      <c r="B233" s="106"/>
      <c r="E233" s="593"/>
      <c r="F233" s="594"/>
      <c r="G233" s="594"/>
      <c r="H233" s="594"/>
      <c r="I233" s="594"/>
      <c r="J233" s="595"/>
      <c r="L233" s="593"/>
      <c r="M233" s="594"/>
      <c r="N233" s="594"/>
      <c r="O233" s="594"/>
      <c r="P233" s="594"/>
      <c r="Q233" s="595"/>
      <c r="R233" s="106"/>
      <c r="S233" s="106"/>
      <c r="T233" s="106"/>
      <c r="X233" s="563"/>
      <c r="Y233" s="563"/>
      <c r="Z233" s="563"/>
      <c r="AA233" s="563"/>
      <c r="AB233" s="563"/>
      <c r="AC233" s="563"/>
      <c r="AD233" s="563"/>
      <c r="AE233" s="563"/>
      <c r="AF233" s="893"/>
      <c r="AG233" s="893"/>
      <c r="AH233" s="893"/>
      <c r="AI233" s="893"/>
      <c r="AJ233" s="893"/>
      <c r="AK233" s="893"/>
    </row>
    <row r="234" spans="2:37" ht="21.6" customHeight="1" x14ac:dyDescent="0.3">
      <c r="B234" s="106"/>
      <c r="O234" s="106"/>
      <c r="P234" s="106"/>
      <c r="Q234" s="106"/>
      <c r="R234" s="106"/>
      <c r="S234" s="106"/>
      <c r="T234" s="106"/>
      <c r="X234" s="563"/>
      <c r="Y234" s="563"/>
      <c r="Z234" s="563"/>
      <c r="AA234" s="563"/>
      <c r="AB234" s="563"/>
      <c r="AC234" s="563"/>
      <c r="AD234" s="563"/>
      <c r="AE234" s="563"/>
      <c r="AF234" s="893"/>
      <c r="AG234" s="893"/>
      <c r="AH234" s="893"/>
      <c r="AI234" s="893"/>
      <c r="AJ234" s="893"/>
      <c r="AK234" s="893"/>
    </row>
    <row r="235" spans="2:37" ht="21.6" customHeight="1" x14ac:dyDescent="0.3">
      <c r="B235" s="106"/>
      <c r="O235" s="106"/>
      <c r="P235" s="106"/>
      <c r="Q235" s="106"/>
      <c r="R235" s="106"/>
      <c r="S235" s="106"/>
      <c r="T235" s="106"/>
      <c r="X235" s="563"/>
      <c r="Y235" s="563"/>
      <c r="Z235" s="563"/>
      <c r="AA235" s="563"/>
      <c r="AB235" s="563"/>
      <c r="AC235" s="563"/>
      <c r="AD235" s="563"/>
      <c r="AE235" s="563"/>
      <c r="AF235" s="893"/>
      <c r="AG235" s="893"/>
      <c r="AH235" s="893"/>
      <c r="AI235" s="893"/>
      <c r="AJ235" s="893"/>
      <c r="AK235" s="893"/>
    </row>
    <row r="236" spans="2:37" ht="21.6" customHeight="1" thickBot="1" x14ac:dyDescent="0.35">
      <c r="B236" s="106"/>
      <c r="O236" s="106"/>
      <c r="P236" s="106"/>
      <c r="Q236" s="106"/>
      <c r="R236" s="106"/>
      <c r="S236" s="106"/>
      <c r="T236" s="106"/>
      <c r="X236" s="563"/>
      <c r="Y236" s="563"/>
      <c r="Z236" s="563"/>
      <c r="AA236" s="563"/>
      <c r="AB236" s="563"/>
      <c r="AC236" s="563"/>
      <c r="AD236" s="563"/>
      <c r="AE236" s="563"/>
      <c r="AF236" s="893"/>
      <c r="AG236" s="893"/>
      <c r="AH236" s="893"/>
      <c r="AI236" s="893"/>
      <c r="AJ236" s="893"/>
      <c r="AK236" s="893"/>
    </row>
    <row r="237" spans="2:37" ht="21.6" customHeight="1" x14ac:dyDescent="0.3">
      <c r="B237" s="106"/>
      <c r="E237" s="596" t="str">
        <f>IF(Overview!C43="","",Overview!C43)</f>
        <v/>
      </c>
      <c r="F237" s="597"/>
      <c r="G237" s="597"/>
      <c r="H237" s="597"/>
      <c r="I237" s="597"/>
      <c r="J237" s="597"/>
      <c r="K237" s="597"/>
      <c r="L237" s="597"/>
      <c r="M237" s="597"/>
      <c r="N237" s="597"/>
      <c r="O237" s="597"/>
      <c r="P237" s="597"/>
      <c r="Q237" s="598"/>
      <c r="R237" s="106"/>
      <c r="S237" s="106"/>
      <c r="T237" s="106"/>
      <c r="X237" s="563"/>
      <c r="Y237" s="563"/>
      <c r="Z237" s="563"/>
      <c r="AA237" s="563"/>
      <c r="AB237" s="563"/>
      <c r="AC237" s="563"/>
      <c r="AD237" s="563"/>
      <c r="AE237" s="563"/>
      <c r="AF237" s="893"/>
      <c r="AG237" s="893"/>
      <c r="AH237" s="893"/>
      <c r="AI237" s="893"/>
      <c r="AJ237" s="893"/>
      <c r="AK237" s="893"/>
    </row>
    <row r="238" spans="2:37" ht="21.6" customHeight="1" thickBot="1" x14ac:dyDescent="0.35">
      <c r="B238" s="106"/>
      <c r="E238" s="599"/>
      <c r="F238" s="600"/>
      <c r="G238" s="600"/>
      <c r="H238" s="600"/>
      <c r="I238" s="600"/>
      <c r="J238" s="600"/>
      <c r="K238" s="600"/>
      <c r="L238" s="600"/>
      <c r="M238" s="600"/>
      <c r="N238" s="600"/>
      <c r="O238" s="600"/>
      <c r="P238" s="600"/>
      <c r="Q238" s="601"/>
      <c r="R238" s="106"/>
      <c r="S238" s="106"/>
      <c r="T238" s="106"/>
      <c r="X238" s="563"/>
      <c r="Y238" s="563"/>
      <c r="Z238" s="563"/>
      <c r="AA238" s="563"/>
      <c r="AB238" s="563"/>
      <c r="AC238" s="563"/>
      <c r="AD238" s="563"/>
      <c r="AE238" s="563"/>
      <c r="AF238" s="893"/>
      <c r="AG238" s="893"/>
      <c r="AH238" s="893"/>
      <c r="AI238" s="893"/>
      <c r="AJ238" s="893"/>
      <c r="AK238" s="893"/>
    </row>
    <row r="239" spans="2:37" ht="21.6" customHeight="1" x14ac:dyDescent="0.3">
      <c r="B239" s="106"/>
      <c r="O239" s="106"/>
      <c r="P239" s="106"/>
      <c r="Q239" s="106"/>
      <c r="R239" s="106"/>
      <c r="S239" s="106"/>
      <c r="T239" s="106"/>
      <c r="X239" s="563"/>
      <c r="Y239" s="563"/>
      <c r="Z239" s="563"/>
      <c r="AA239" s="563"/>
      <c r="AB239" s="563"/>
      <c r="AC239" s="563"/>
      <c r="AD239" s="563"/>
      <c r="AE239" s="563"/>
      <c r="AF239" s="893"/>
      <c r="AG239" s="893"/>
      <c r="AH239" s="893"/>
      <c r="AI239" s="893"/>
      <c r="AJ239" s="893"/>
      <c r="AK239" s="893"/>
    </row>
    <row r="240" spans="2:37" ht="21.6" customHeight="1" x14ac:dyDescent="0.3">
      <c r="B240" s="106"/>
      <c r="O240" s="106"/>
      <c r="P240" s="106"/>
      <c r="Q240" s="106"/>
      <c r="R240" s="106"/>
      <c r="S240" s="106"/>
      <c r="T240" s="106"/>
      <c r="X240" s="563"/>
      <c r="Y240" s="563"/>
      <c r="Z240" s="563"/>
      <c r="AA240" s="563"/>
      <c r="AB240" s="563"/>
      <c r="AC240" s="563"/>
      <c r="AD240" s="563"/>
      <c r="AE240" s="563"/>
      <c r="AF240" s="893"/>
      <c r="AG240" s="893"/>
      <c r="AH240" s="893"/>
      <c r="AI240" s="893"/>
      <c r="AJ240" s="893"/>
      <c r="AK240" s="893"/>
    </row>
    <row r="241" spans="2:37" ht="21.6" customHeight="1" x14ac:dyDescent="0.3">
      <c r="B241" s="106"/>
      <c r="O241" s="106"/>
      <c r="P241" s="106"/>
      <c r="Q241" s="106"/>
      <c r="R241" s="106"/>
      <c r="S241" s="106"/>
      <c r="T241" s="106"/>
      <c r="X241" s="563"/>
      <c r="Y241" s="563"/>
      <c r="Z241" s="563"/>
      <c r="AA241" s="563"/>
      <c r="AB241" s="563"/>
      <c r="AC241" s="563"/>
      <c r="AD241" s="563"/>
      <c r="AE241" s="563"/>
      <c r="AF241" s="893"/>
      <c r="AG241" s="893"/>
      <c r="AH241" s="893"/>
      <c r="AI241" s="893"/>
      <c r="AJ241" s="893"/>
      <c r="AK241" s="893"/>
    </row>
    <row r="242" spans="2:37" ht="21.6" customHeight="1" x14ac:dyDescent="0.3">
      <c r="B242" s="106"/>
      <c r="O242" s="106"/>
      <c r="P242" s="106"/>
      <c r="Q242" s="106"/>
      <c r="R242" s="106"/>
      <c r="S242" s="106"/>
      <c r="T242" s="106"/>
      <c r="X242" s="563"/>
      <c r="Y242" s="563"/>
      <c r="Z242" s="563"/>
      <c r="AA242" s="563"/>
      <c r="AB242" s="563"/>
      <c r="AC242" s="563"/>
      <c r="AD242" s="563"/>
      <c r="AE242" s="563"/>
      <c r="AF242" s="893"/>
      <c r="AG242" s="893"/>
      <c r="AH242" s="893"/>
      <c r="AI242" s="893"/>
      <c r="AJ242" s="893"/>
      <c r="AK242" s="893"/>
    </row>
    <row r="243" spans="2:37" ht="21.6" customHeight="1" x14ac:dyDescent="0.3">
      <c r="B243" s="106"/>
      <c r="O243" s="106"/>
      <c r="P243" s="106"/>
      <c r="Q243" s="106"/>
      <c r="R243" s="106"/>
      <c r="S243" s="106"/>
      <c r="T243" s="106"/>
      <c r="X243" s="563"/>
      <c r="Y243" s="563"/>
      <c r="Z243" s="563"/>
      <c r="AA243" s="563"/>
      <c r="AB243" s="563"/>
      <c r="AC243" s="563"/>
      <c r="AD243" s="563"/>
      <c r="AE243" s="563"/>
      <c r="AF243" s="893"/>
      <c r="AG243" s="893"/>
      <c r="AH243" s="893"/>
      <c r="AI243" s="893"/>
      <c r="AJ243" s="893"/>
      <c r="AK243" s="893"/>
    </row>
    <row r="244" spans="2:37" ht="21.6" customHeight="1" x14ac:dyDescent="0.3">
      <c r="B244" s="106"/>
      <c r="O244" s="106"/>
      <c r="P244" s="106"/>
      <c r="Q244" s="106"/>
      <c r="R244" s="106"/>
      <c r="S244" s="106"/>
      <c r="T244" s="106"/>
      <c r="X244" s="563"/>
      <c r="Y244" s="563"/>
      <c r="Z244" s="563"/>
      <c r="AA244" s="563"/>
      <c r="AB244" s="563"/>
      <c r="AC244" s="563"/>
      <c r="AD244" s="563"/>
      <c r="AE244" s="563"/>
      <c r="AF244" s="893"/>
      <c r="AG244" s="893"/>
      <c r="AH244" s="893"/>
      <c r="AI244" s="893"/>
      <c r="AJ244" s="893"/>
      <c r="AK244" s="893"/>
    </row>
    <row r="245" spans="2:37" ht="8.4" customHeight="1" x14ac:dyDescent="0.3">
      <c r="B245" s="106"/>
      <c r="C245" s="106"/>
      <c r="D245" s="106"/>
      <c r="E245" s="106"/>
      <c r="F245" s="106"/>
      <c r="G245" s="106"/>
      <c r="H245" s="106"/>
      <c r="I245" s="106"/>
      <c r="J245" s="106"/>
      <c r="K245" s="106"/>
      <c r="L245" s="106"/>
      <c r="M245" s="106"/>
      <c r="N245" s="106"/>
      <c r="O245" s="106"/>
      <c r="P245" s="106"/>
      <c r="Q245" s="106"/>
      <c r="R245" s="106"/>
      <c r="S245" s="106"/>
      <c r="T245" s="106"/>
      <c r="X245" s="563"/>
      <c r="Y245" s="563"/>
      <c r="Z245" s="563"/>
      <c r="AA245" s="563"/>
      <c r="AB245" s="563"/>
      <c r="AC245" s="563"/>
      <c r="AD245" s="563"/>
      <c r="AE245" s="563"/>
      <c r="AF245" s="893"/>
      <c r="AG245" s="893"/>
      <c r="AH245" s="893"/>
      <c r="AI245" s="893"/>
      <c r="AJ245" s="893"/>
      <c r="AK245" s="893"/>
    </row>
    <row r="246" spans="2:37" x14ac:dyDescent="0.3">
      <c r="X246" s="563"/>
      <c r="Y246" s="563"/>
      <c r="Z246" s="563"/>
      <c r="AA246" s="563"/>
      <c r="AB246" s="563"/>
      <c r="AC246" s="563"/>
      <c r="AD246" s="563"/>
      <c r="AE246" s="563"/>
      <c r="AF246" s="893"/>
      <c r="AG246" s="893"/>
      <c r="AH246" s="893"/>
      <c r="AI246" s="893"/>
      <c r="AJ246" s="893"/>
      <c r="AK246" s="893"/>
    </row>
    <row r="247" spans="2:37" x14ac:dyDescent="0.3">
      <c r="B247" s="106"/>
      <c r="C247" s="106"/>
      <c r="S247" s="106"/>
      <c r="T247" s="106"/>
      <c r="X247" s="563"/>
      <c r="Y247" s="563"/>
      <c r="Z247" s="563"/>
      <c r="AA247" s="563"/>
      <c r="AB247" s="563"/>
      <c r="AC247" s="563"/>
      <c r="AD247" s="563"/>
      <c r="AE247" s="563"/>
      <c r="AF247" s="893"/>
      <c r="AG247" s="893"/>
      <c r="AH247" s="893"/>
      <c r="AI247" s="893"/>
      <c r="AJ247" s="893"/>
      <c r="AK247" s="893"/>
    </row>
    <row r="248" spans="2:37" x14ac:dyDescent="0.3">
      <c r="B248" s="106"/>
      <c r="C248" s="106"/>
      <c r="S248" s="106"/>
      <c r="T248" s="106"/>
      <c r="X248" s="563"/>
      <c r="Y248" s="563"/>
      <c r="Z248" s="563"/>
      <c r="AA248" s="563"/>
      <c r="AB248" s="563"/>
      <c r="AC248" s="563"/>
      <c r="AD248" s="563"/>
      <c r="AE248" s="563"/>
      <c r="AF248" s="893"/>
      <c r="AG248" s="893"/>
      <c r="AH248" s="893"/>
      <c r="AI248" s="893"/>
      <c r="AJ248" s="893"/>
      <c r="AK248" s="893"/>
    </row>
    <row r="249" spans="2:37" x14ac:dyDescent="0.3">
      <c r="B249" s="106"/>
      <c r="C249" s="106"/>
      <c r="S249" s="106"/>
      <c r="T249" s="106"/>
      <c r="X249" s="563"/>
      <c r="Y249" s="563"/>
      <c r="Z249" s="563"/>
      <c r="AA249" s="563"/>
      <c r="AB249" s="563"/>
      <c r="AC249" s="563"/>
      <c r="AD249" s="563"/>
      <c r="AE249" s="563"/>
      <c r="AF249" s="893"/>
      <c r="AG249" s="893"/>
      <c r="AH249" s="893"/>
      <c r="AI249" s="893"/>
      <c r="AJ249" s="893"/>
      <c r="AK249" s="893"/>
    </row>
    <row r="250" spans="2:37" x14ac:dyDescent="0.3">
      <c r="B250" s="106"/>
      <c r="C250" s="106"/>
      <c r="S250" s="106"/>
      <c r="T250" s="106"/>
      <c r="X250" s="563"/>
      <c r="Y250" s="563"/>
      <c r="Z250" s="563"/>
      <c r="AA250" s="563"/>
      <c r="AB250" s="563"/>
      <c r="AC250" s="563"/>
      <c r="AD250" s="563"/>
      <c r="AE250" s="563"/>
      <c r="AF250" s="893"/>
      <c r="AG250" s="893"/>
      <c r="AH250" s="893"/>
      <c r="AI250" s="893"/>
      <c r="AJ250" s="893"/>
      <c r="AK250" s="893"/>
    </row>
    <row r="251" spans="2:37" x14ac:dyDescent="0.3">
      <c r="B251" s="106"/>
      <c r="C251" s="106"/>
      <c r="S251" s="106"/>
      <c r="T251" s="106"/>
    </row>
    <row r="252" spans="2:37" x14ac:dyDescent="0.3">
      <c r="B252" s="106"/>
      <c r="C252" s="106"/>
      <c r="E252" s="106"/>
      <c r="F252" s="106"/>
      <c r="G252" s="106"/>
      <c r="H252" s="106"/>
      <c r="I252" s="106"/>
      <c r="J252" s="106"/>
      <c r="K252" s="106"/>
      <c r="L252" s="106"/>
      <c r="M252" s="106"/>
      <c r="N252" s="106"/>
      <c r="O252" s="106"/>
      <c r="P252" s="106"/>
      <c r="Q252" s="106"/>
      <c r="R252" s="106"/>
      <c r="S252" s="106"/>
      <c r="T252" s="106"/>
    </row>
    <row r="253" spans="2:37" x14ac:dyDescent="0.3">
      <c r="B253" s="106"/>
      <c r="C253" s="106"/>
      <c r="E253" s="106"/>
      <c r="F253" s="106"/>
      <c r="G253" s="106"/>
      <c r="H253" s="106"/>
      <c r="I253" s="106"/>
      <c r="J253" s="106"/>
      <c r="K253" s="106"/>
      <c r="L253" s="106"/>
      <c r="M253" s="106"/>
      <c r="N253" s="106"/>
      <c r="O253" s="106"/>
      <c r="P253" s="106"/>
      <c r="Q253" s="106"/>
      <c r="R253" s="106"/>
      <c r="S253" s="106"/>
      <c r="T253" s="106"/>
    </row>
    <row r="254" spans="2:37" x14ac:dyDescent="0.3">
      <c r="B254" s="106"/>
      <c r="C254" s="106"/>
      <c r="T254" s="106"/>
    </row>
    <row r="255" spans="2:37" x14ac:dyDescent="0.3">
      <c r="B255" s="106"/>
      <c r="C255" s="106"/>
      <c r="T255" s="106"/>
    </row>
    <row r="256" spans="2:37" ht="14.4" customHeight="1" x14ac:dyDescent="0.3">
      <c r="B256" s="106"/>
      <c r="C256" s="106"/>
      <c r="D256" s="935" t="str">
        <f>Safra!D36</f>
        <v>Descrição da Safra</v>
      </c>
      <c r="E256" s="935"/>
      <c r="F256" s="935"/>
      <c r="G256" s="822" t="str">
        <f>Safra!J35</f>
        <v>2022/2023</v>
      </c>
      <c r="H256" s="703"/>
      <c r="I256" s="703" t="str">
        <f>Safra!M35</f>
        <v>2023/2024</v>
      </c>
      <c r="J256" s="703"/>
      <c r="K256" s="971" t="str">
        <f>Safra!P35</f>
        <v>2024/2025</v>
      </c>
      <c r="L256" s="971"/>
      <c r="M256" s="703" t="str">
        <f>Safra!S35</f>
        <v>2025/2026</v>
      </c>
      <c r="N256" s="703"/>
      <c r="O256" s="703" t="str">
        <f>Safra!V35</f>
        <v>2026/2027</v>
      </c>
      <c r="P256" s="703"/>
      <c r="T256" s="106"/>
    </row>
    <row r="257" spans="2:20" ht="14.4" customHeight="1" x14ac:dyDescent="0.3">
      <c r="B257" s="106"/>
      <c r="C257" s="106"/>
      <c r="D257" s="938" t="str">
        <f>Safra!D37</f>
        <v>Área Plantada (ha)</v>
      </c>
      <c r="E257" s="939"/>
      <c r="F257" s="940"/>
      <c r="G257" s="948">
        <f>Safra!K37</f>
        <v>0</v>
      </c>
      <c r="H257" s="949"/>
      <c r="I257" s="948">
        <f>Safra!N37</f>
        <v>0</v>
      </c>
      <c r="J257" s="949"/>
      <c r="K257" s="948">
        <f>Safra!Q37</f>
        <v>0</v>
      </c>
      <c r="L257" s="949"/>
      <c r="M257" s="948">
        <f>Safra!T37</f>
        <v>0</v>
      </c>
      <c r="N257" s="949"/>
      <c r="O257" s="948">
        <f>Safra!W37</f>
        <v>0</v>
      </c>
      <c r="P257" s="949"/>
      <c r="T257" s="106"/>
    </row>
    <row r="258" spans="2:20" ht="14.4" customHeight="1" x14ac:dyDescent="0.3">
      <c r="B258" s="106"/>
      <c r="C258" s="106"/>
      <c r="D258" s="938" t="str">
        <f>Safra!D38</f>
        <v>Própria (ha)</v>
      </c>
      <c r="E258" s="939"/>
      <c r="F258" s="940"/>
      <c r="G258" s="944">
        <f>Safra!K38</f>
        <v>0</v>
      </c>
      <c r="H258" s="945"/>
      <c r="I258" s="944">
        <f>Safra!N38</f>
        <v>0</v>
      </c>
      <c r="J258" s="945"/>
      <c r="K258" s="944">
        <f>Safra!Q38</f>
        <v>0</v>
      </c>
      <c r="L258" s="945"/>
      <c r="M258" s="944">
        <f>Safra!T38</f>
        <v>0</v>
      </c>
      <c r="N258" s="945"/>
      <c r="O258" s="944">
        <f>Safra!W38</f>
        <v>0</v>
      </c>
      <c r="P258" s="945"/>
      <c r="T258" s="106"/>
    </row>
    <row r="259" spans="2:20" ht="14.4" customHeight="1" x14ac:dyDescent="0.3">
      <c r="B259" s="106"/>
      <c r="C259" s="106"/>
      <c r="D259" s="938" t="str">
        <f>Safra!D39</f>
        <v>Arrendada (ha)</v>
      </c>
      <c r="E259" s="939"/>
      <c r="F259" s="940"/>
      <c r="G259" s="944">
        <f>Safra!K39</f>
        <v>0</v>
      </c>
      <c r="H259" s="945"/>
      <c r="I259" s="944">
        <f>Safra!N39</f>
        <v>0</v>
      </c>
      <c r="J259" s="945"/>
      <c r="K259" s="944">
        <f>Safra!Q39</f>
        <v>0</v>
      </c>
      <c r="L259" s="945"/>
      <c r="M259" s="944">
        <f>Safra!T39</f>
        <v>0</v>
      </c>
      <c r="N259" s="945"/>
      <c r="O259" s="944">
        <f>Safra!W39</f>
        <v>0</v>
      </c>
      <c r="P259" s="945"/>
      <c r="T259" s="106"/>
    </row>
    <row r="260" spans="2:20" ht="14.4" customHeight="1" x14ac:dyDescent="0.3">
      <c r="B260" s="106"/>
      <c r="C260" s="106"/>
      <c r="D260" s="938" t="str">
        <f>Safra!D40</f>
        <v>Rendimento (sc/ha)</v>
      </c>
      <c r="E260" s="939"/>
      <c r="F260" s="940"/>
      <c r="G260" s="944">
        <f>Safra!K40</f>
        <v>0</v>
      </c>
      <c r="H260" s="945"/>
      <c r="I260" s="944">
        <f>Safra!N40</f>
        <v>0</v>
      </c>
      <c r="J260" s="945"/>
      <c r="K260" s="944">
        <f>Safra!Q40</f>
        <v>0</v>
      </c>
      <c r="L260" s="945"/>
      <c r="M260" s="944">
        <f>Safra!T40</f>
        <v>0</v>
      </c>
      <c r="N260" s="945"/>
      <c r="O260" s="944">
        <f>Safra!W40</f>
        <v>0</v>
      </c>
      <c r="P260" s="945"/>
      <c r="T260" s="106"/>
    </row>
    <row r="261" spans="2:20" ht="14.4" customHeight="1" x14ac:dyDescent="0.3">
      <c r="B261" s="106"/>
      <c r="C261" s="106"/>
      <c r="D261" s="938" t="str">
        <f>Safra!D41</f>
        <v>Produção (sc)</v>
      </c>
      <c r="E261" s="939"/>
      <c r="F261" s="940"/>
      <c r="G261" s="944">
        <f>Safra!K41</f>
        <v>0</v>
      </c>
      <c r="H261" s="945"/>
      <c r="I261" s="944">
        <f>Safra!N41</f>
        <v>0</v>
      </c>
      <c r="J261" s="945"/>
      <c r="K261" s="944">
        <f>Safra!Q41</f>
        <v>0</v>
      </c>
      <c r="L261" s="945"/>
      <c r="M261" s="944">
        <f>Safra!T41</f>
        <v>0</v>
      </c>
      <c r="N261" s="945"/>
      <c r="O261" s="944">
        <f>Safra!W41</f>
        <v>0</v>
      </c>
      <c r="P261" s="945"/>
      <c r="T261" s="106"/>
    </row>
    <row r="262" spans="2:20" ht="14.4" customHeight="1" x14ac:dyDescent="0.3">
      <c r="B262" s="106"/>
      <c r="C262" s="106"/>
      <c r="D262" s="938" t="str">
        <f>Safra!D42</f>
        <v>Preço médio (R$/sc)</v>
      </c>
      <c r="E262" s="939"/>
      <c r="F262" s="940"/>
      <c r="G262" s="944">
        <f>Safra!K42</f>
        <v>0</v>
      </c>
      <c r="H262" s="945"/>
      <c r="I262" s="944">
        <f>Safra!N42</f>
        <v>0</v>
      </c>
      <c r="J262" s="945"/>
      <c r="K262" s="944">
        <f>Safra!Q42</f>
        <v>0</v>
      </c>
      <c r="L262" s="945"/>
      <c r="M262" s="944">
        <f>Safra!T42</f>
        <v>0</v>
      </c>
      <c r="N262" s="945"/>
      <c r="O262" s="944">
        <f>Safra!W42</f>
        <v>0</v>
      </c>
      <c r="P262" s="945"/>
      <c r="T262" s="106"/>
    </row>
    <row r="263" spans="2:20" ht="14.4" customHeight="1" x14ac:dyDescent="0.3">
      <c r="B263" s="106"/>
      <c r="C263" s="106"/>
      <c r="D263" s="938" t="str">
        <f>Safra!D43</f>
        <v>Custo Médio de Produção (R$/sc)</v>
      </c>
      <c r="E263" s="939"/>
      <c r="F263" s="940"/>
      <c r="G263" s="944">
        <f>Safra!K43</f>
        <v>0</v>
      </c>
      <c r="H263" s="945"/>
      <c r="I263" s="944">
        <f>Safra!N43</f>
        <v>0</v>
      </c>
      <c r="J263" s="945"/>
      <c r="K263" s="944">
        <f>Safra!Q43</f>
        <v>0</v>
      </c>
      <c r="L263" s="945"/>
      <c r="M263" s="944">
        <f>Safra!T43</f>
        <v>0</v>
      </c>
      <c r="N263" s="945"/>
      <c r="O263" s="944">
        <f>Safra!W43</f>
        <v>0</v>
      </c>
      <c r="P263" s="945"/>
      <c r="T263" s="106"/>
    </row>
    <row r="264" spans="2:20" ht="14.4" customHeight="1" x14ac:dyDescent="0.3">
      <c r="B264" s="106"/>
      <c r="C264" s="106"/>
      <c r="D264" s="938" t="str">
        <f>Safra!D44</f>
        <v>Receita Total (R$)</v>
      </c>
      <c r="E264" s="939"/>
      <c r="F264" s="940"/>
      <c r="G264" s="944">
        <f>Safra!K44</f>
        <v>0</v>
      </c>
      <c r="H264" s="945"/>
      <c r="I264" s="944">
        <f>Safra!N44</f>
        <v>0</v>
      </c>
      <c r="J264" s="945"/>
      <c r="K264" s="944">
        <f>Safra!Q44</f>
        <v>0</v>
      </c>
      <c r="L264" s="945"/>
      <c r="M264" s="944">
        <f>Safra!T44</f>
        <v>0</v>
      </c>
      <c r="N264" s="945"/>
      <c r="O264" s="944">
        <f>Safra!W44</f>
        <v>0</v>
      </c>
      <c r="P264" s="945"/>
      <c r="T264" s="106"/>
    </row>
    <row r="265" spans="2:20" ht="14.4" customHeight="1" x14ac:dyDescent="0.3">
      <c r="B265" s="106"/>
      <c r="C265" s="106"/>
      <c r="D265" s="938" t="str">
        <f>Safra!D45</f>
        <v>Custo Total de Produção (R$)</v>
      </c>
      <c r="E265" s="939"/>
      <c r="F265" s="940"/>
      <c r="G265" s="944">
        <f>Safra!K45</f>
        <v>0</v>
      </c>
      <c r="H265" s="945"/>
      <c r="I265" s="944">
        <f>Safra!N45</f>
        <v>0</v>
      </c>
      <c r="J265" s="945"/>
      <c r="K265" s="944">
        <f>Safra!Q45</f>
        <v>0</v>
      </c>
      <c r="L265" s="945"/>
      <c r="M265" s="944">
        <f>Safra!T45</f>
        <v>0</v>
      </c>
      <c r="N265" s="945"/>
      <c r="O265" s="944">
        <f>Safra!W45</f>
        <v>0</v>
      </c>
      <c r="P265" s="945"/>
      <c r="T265" s="106"/>
    </row>
    <row r="266" spans="2:20" ht="14.4" customHeight="1" x14ac:dyDescent="0.3">
      <c r="B266" s="106"/>
      <c r="C266" s="106"/>
      <c r="D266" s="938" t="str">
        <f>Safra!D46</f>
        <v>RESULTADO BRUTO (R$)</v>
      </c>
      <c r="E266" s="939"/>
      <c r="F266" s="940"/>
      <c r="G266" s="944">
        <f>Safra!K46</f>
        <v>0</v>
      </c>
      <c r="H266" s="945"/>
      <c r="I266" s="944">
        <f>Safra!N46</f>
        <v>0</v>
      </c>
      <c r="J266" s="945"/>
      <c r="K266" s="944">
        <f>Safra!Q46</f>
        <v>0</v>
      </c>
      <c r="L266" s="945"/>
      <c r="M266" s="944">
        <f>Safra!T46</f>
        <v>0</v>
      </c>
      <c r="N266" s="945"/>
      <c r="O266" s="944">
        <f>Safra!W46</f>
        <v>0</v>
      </c>
      <c r="P266" s="945"/>
      <c r="T266" s="106"/>
    </row>
    <row r="267" spans="2:20" ht="14.4" customHeight="1" x14ac:dyDescent="0.3">
      <c r="B267" s="106"/>
      <c r="C267" s="106"/>
      <c r="D267" s="938" t="str">
        <f>Safra!D47</f>
        <v>MARGEM BRUTA (%)</v>
      </c>
      <c r="E267" s="939"/>
      <c r="F267" s="940"/>
      <c r="G267" s="944">
        <f>Safra!K47</f>
        <v>0</v>
      </c>
      <c r="H267" s="945"/>
      <c r="I267" s="944">
        <f>Safra!N47</f>
        <v>0</v>
      </c>
      <c r="J267" s="945"/>
      <c r="K267" s="944">
        <f>Safra!Q47</f>
        <v>0</v>
      </c>
      <c r="L267" s="945"/>
      <c r="M267" s="944">
        <f>Safra!T47</f>
        <v>0</v>
      </c>
      <c r="N267" s="945"/>
      <c r="O267" s="944">
        <f>Safra!W47</f>
        <v>0</v>
      </c>
      <c r="P267" s="945"/>
      <c r="T267" s="106"/>
    </row>
    <row r="268" spans="2:20" ht="14.4" customHeight="1" x14ac:dyDescent="0.3">
      <c r="B268" s="106"/>
      <c r="C268" s="106"/>
      <c r="D268" s="938" t="str">
        <f>Safra!D48</f>
        <v/>
      </c>
      <c r="E268" s="939"/>
      <c r="F268" s="940"/>
      <c r="G268" s="944">
        <f>Safra!K48</f>
        <v>0</v>
      </c>
      <c r="H268" s="945"/>
      <c r="I268" s="944">
        <f>Safra!N48</f>
        <v>0</v>
      </c>
      <c r="J268" s="945"/>
      <c r="K268" s="944">
        <f>Safra!Q48</f>
        <v>0</v>
      </c>
      <c r="L268" s="945"/>
      <c r="M268" s="944">
        <f>Safra!T48</f>
        <v>0</v>
      </c>
      <c r="N268" s="945"/>
      <c r="O268" s="944">
        <f>Safra!W48</f>
        <v>0</v>
      </c>
      <c r="P268" s="945"/>
      <c r="T268" s="106"/>
    </row>
    <row r="269" spans="2:20" ht="14.4" customHeight="1" x14ac:dyDescent="0.3">
      <c r="B269" s="106"/>
      <c r="C269" s="106"/>
      <c r="D269" s="938" t="str">
        <f>Safra!D49</f>
        <v/>
      </c>
      <c r="E269" s="939"/>
      <c r="F269" s="940"/>
      <c r="G269" s="944">
        <f>Safra!K49</f>
        <v>0</v>
      </c>
      <c r="H269" s="945"/>
      <c r="I269" s="944">
        <f>Safra!N49</f>
        <v>0</v>
      </c>
      <c r="J269" s="945"/>
      <c r="K269" s="944">
        <f>Safra!Q49</f>
        <v>0</v>
      </c>
      <c r="L269" s="945"/>
      <c r="M269" s="944">
        <f>Safra!T49</f>
        <v>0</v>
      </c>
      <c r="N269" s="945"/>
      <c r="O269" s="944">
        <f>Safra!W49</f>
        <v>0</v>
      </c>
      <c r="P269" s="945"/>
      <c r="T269" s="106"/>
    </row>
    <row r="270" spans="2:20" ht="14.4" customHeight="1" x14ac:dyDescent="0.3">
      <c r="B270" s="106"/>
      <c r="C270" s="106"/>
      <c r="D270" s="938" t="str">
        <f>Safra!D50</f>
        <v/>
      </c>
      <c r="E270" s="939"/>
      <c r="F270" s="940"/>
      <c r="G270" s="944">
        <f>Safra!K50</f>
        <v>0</v>
      </c>
      <c r="H270" s="945"/>
      <c r="I270" s="944">
        <f>Safra!N50</f>
        <v>0</v>
      </c>
      <c r="J270" s="945"/>
      <c r="K270" s="944">
        <f>Safra!Q50</f>
        <v>0</v>
      </c>
      <c r="L270" s="945"/>
      <c r="M270" s="944">
        <f>Safra!T50</f>
        <v>0</v>
      </c>
      <c r="N270" s="945"/>
      <c r="O270" s="944">
        <f>Safra!W50</f>
        <v>0</v>
      </c>
      <c r="P270" s="945"/>
      <c r="T270" s="106"/>
    </row>
    <row r="271" spans="2:20" ht="14.4" customHeight="1" x14ac:dyDescent="0.3">
      <c r="B271" s="106"/>
      <c r="C271" s="106"/>
      <c r="D271" s="938" t="str">
        <f>Safra!D51</f>
        <v/>
      </c>
      <c r="E271" s="939"/>
      <c r="F271" s="940"/>
      <c r="G271" s="944">
        <f>Safra!K51</f>
        <v>0</v>
      </c>
      <c r="H271" s="945"/>
      <c r="I271" s="944">
        <f>Safra!N51</f>
        <v>0</v>
      </c>
      <c r="J271" s="945"/>
      <c r="K271" s="944">
        <f>Safra!Q51</f>
        <v>0</v>
      </c>
      <c r="L271" s="945"/>
      <c r="M271" s="944">
        <f>Safra!T51</f>
        <v>0</v>
      </c>
      <c r="N271" s="945"/>
      <c r="O271" s="944">
        <f>Safra!W51</f>
        <v>0</v>
      </c>
      <c r="P271" s="945"/>
      <c r="T271" s="106"/>
    </row>
    <row r="272" spans="2:20" ht="14.4" customHeight="1" x14ac:dyDescent="0.3">
      <c r="B272" s="106"/>
      <c r="C272" s="106"/>
      <c r="D272" s="938" t="str">
        <f>Safra!D52</f>
        <v/>
      </c>
      <c r="E272" s="939"/>
      <c r="F272" s="940"/>
      <c r="G272" s="944">
        <f>Safra!K52</f>
        <v>0</v>
      </c>
      <c r="H272" s="945"/>
      <c r="I272" s="944">
        <f>Safra!N52</f>
        <v>0</v>
      </c>
      <c r="J272" s="945"/>
      <c r="K272" s="944">
        <f>Safra!Q52</f>
        <v>0</v>
      </c>
      <c r="L272" s="945"/>
      <c r="M272" s="944">
        <f>Safra!T52</f>
        <v>0</v>
      </c>
      <c r="N272" s="945"/>
      <c r="O272" s="944">
        <f>Safra!W52</f>
        <v>0</v>
      </c>
      <c r="P272" s="945"/>
      <c r="T272" s="106"/>
    </row>
    <row r="273" spans="2:37" ht="14.4" customHeight="1" x14ac:dyDescent="0.3">
      <c r="B273" s="106"/>
      <c r="C273" s="106"/>
      <c r="D273" s="938" t="str">
        <f>Safra!D53</f>
        <v/>
      </c>
      <c r="E273" s="939"/>
      <c r="F273" s="940"/>
      <c r="G273" s="944">
        <f>Safra!K53</f>
        <v>0</v>
      </c>
      <c r="H273" s="945"/>
      <c r="I273" s="944">
        <f>Safra!N53</f>
        <v>0</v>
      </c>
      <c r="J273" s="945"/>
      <c r="K273" s="944">
        <f>Safra!Q53</f>
        <v>0</v>
      </c>
      <c r="L273" s="945"/>
      <c r="M273" s="944">
        <f>Safra!T53</f>
        <v>0</v>
      </c>
      <c r="N273" s="945"/>
      <c r="O273" s="944">
        <f>Safra!W53</f>
        <v>0</v>
      </c>
      <c r="P273" s="945"/>
      <c r="T273" s="106"/>
    </row>
    <row r="274" spans="2:37" ht="14.4" customHeight="1" x14ac:dyDescent="0.3">
      <c r="B274" s="106"/>
      <c r="C274" s="106"/>
      <c r="D274" s="938" t="str">
        <f>Safra!D54</f>
        <v/>
      </c>
      <c r="E274" s="939"/>
      <c r="F274" s="940"/>
      <c r="G274" s="944">
        <f>Safra!K54</f>
        <v>0</v>
      </c>
      <c r="H274" s="945"/>
      <c r="I274" s="944">
        <f>Safra!N54</f>
        <v>0</v>
      </c>
      <c r="J274" s="945"/>
      <c r="K274" s="944">
        <f>Safra!Q54</f>
        <v>0</v>
      </c>
      <c r="L274" s="945"/>
      <c r="M274" s="944">
        <f>Safra!T54</f>
        <v>0</v>
      </c>
      <c r="N274" s="945"/>
      <c r="O274" s="944">
        <f>Safra!W54</f>
        <v>0</v>
      </c>
      <c r="P274" s="945"/>
      <c r="T274" s="106"/>
    </row>
    <row r="275" spans="2:37" ht="14.4" customHeight="1" x14ac:dyDescent="0.3">
      <c r="B275" s="106"/>
      <c r="C275" s="106"/>
      <c r="D275" s="938" t="str">
        <f>Safra!D55</f>
        <v/>
      </c>
      <c r="E275" s="939"/>
      <c r="F275" s="940"/>
      <c r="G275" s="944">
        <f>Safra!K55</f>
        <v>0</v>
      </c>
      <c r="H275" s="945"/>
      <c r="I275" s="944">
        <f>Safra!N55</f>
        <v>0</v>
      </c>
      <c r="J275" s="945"/>
      <c r="K275" s="944">
        <f>Safra!Q55</f>
        <v>0</v>
      </c>
      <c r="L275" s="945"/>
      <c r="M275" s="944">
        <f>Safra!T55</f>
        <v>0</v>
      </c>
      <c r="N275" s="945"/>
      <c r="O275" s="944">
        <f>Safra!W55</f>
        <v>0</v>
      </c>
      <c r="P275" s="945"/>
      <c r="T275" s="106"/>
    </row>
    <row r="276" spans="2:37" ht="14.4" customHeight="1" x14ac:dyDescent="0.3">
      <c r="B276" s="106"/>
      <c r="C276" s="106"/>
      <c r="D276" s="938" t="str">
        <f>Safra!D56</f>
        <v/>
      </c>
      <c r="E276" s="939"/>
      <c r="F276" s="940"/>
      <c r="G276" s="944">
        <f>Safra!K56</f>
        <v>0</v>
      </c>
      <c r="H276" s="945"/>
      <c r="I276" s="944">
        <f>Safra!N56</f>
        <v>0</v>
      </c>
      <c r="J276" s="945"/>
      <c r="K276" s="944">
        <f>Safra!Q56</f>
        <v>0</v>
      </c>
      <c r="L276" s="945"/>
      <c r="M276" s="944">
        <f>Safra!T56</f>
        <v>0</v>
      </c>
      <c r="N276" s="945"/>
      <c r="O276" s="944">
        <f>Safra!W56</f>
        <v>0</v>
      </c>
      <c r="P276" s="945"/>
      <c r="T276" s="106"/>
    </row>
    <row r="277" spans="2:37" ht="14.4" customHeight="1" x14ac:dyDescent="0.3">
      <c r="B277" s="106"/>
      <c r="C277" s="106"/>
      <c r="D277" s="938" t="str">
        <f>Safra!D57</f>
        <v/>
      </c>
      <c r="E277" s="939"/>
      <c r="F277" s="940"/>
      <c r="G277" s="944">
        <f>Safra!K57</f>
        <v>0</v>
      </c>
      <c r="H277" s="945"/>
      <c r="I277" s="944">
        <f>Safra!N57</f>
        <v>0</v>
      </c>
      <c r="J277" s="945"/>
      <c r="K277" s="944">
        <f>Safra!Q57</f>
        <v>0</v>
      </c>
      <c r="L277" s="945"/>
      <c r="M277" s="944">
        <f>Safra!T57</f>
        <v>0</v>
      </c>
      <c r="N277" s="945"/>
      <c r="O277" s="944">
        <f>Safra!W57</f>
        <v>0</v>
      </c>
      <c r="P277" s="945"/>
      <c r="T277" s="106"/>
    </row>
    <row r="278" spans="2:37" ht="14.4" customHeight="1" x14ac:dyDescent="0.3">
      <c r="B278" s="106"/>
      <c r="C278" s="106"/>
      <c r="D278" s="941"/>
      <c r="E278" s="942"/>
      <c r="F278" s="943"/>
      <c r="G278" s="946"/>
      <c r="H278" s="947"/>
      <c r="I278" s="946"/>
      <c r="J278" s="947"/>
      <c r="K278" s="946"/>
      <c r="L278" s="947"/>
      <c r="M278" s="946"/>
      <c r="N278" s="947"/>
      <c r="O278" s="946"/>
      <c r="P278" s="947"/>
      <c r="T278" s="106"/>
    </row>
    <row r="279" spans="2:37" ht="14.4" customHeight="1" x14ac:dyDescent="0.3">
      <c r="B279" s="106"/>
      <c r="C279" s="106"/>
      <c r="D279" s="392"/>
      <c r="E279" s="392"/>
      <c r="F279" s="392"/>
      <c r="G279" s="452"/>
      <c r="H279" s="452"/>
      <c r="I279" s="452"/>
      <c r="J279" s="452"/>
      <c r="K279" s="452"/>
      <c r="L279" s="452"/>
      <c r="M279" s="452"/>
      <c r="N279" s="452"/>
      <c r="O279" s="452"/>
      <c r="P279" s="452"/>
      <c r="T279" s="106"/>
    </row>
    <row r="280" spans="2:37" ht="14.4" customHeight="1" x14ac:dyDescent="0.3">
      <c r="B280" s="106"/>
      <c r="C280" s="106"/>
      <c r="D280" s="392"/>
      <c r="E280" s="392"/>
      <c r="F280" s="392"/>
      <c r="G280" s="452"/>
      <c r="H280" s="452"/>
      <c r="I280" s="452"/>
      <c r="J280" s="452"/>
      <c r="K280" s="452"/>
      <c r="L280" s="452"/>
      <c r="M280" s="452"/>
      <c r="N280" s="452"/>
      <c r="O280" s="452"/>
      <c r="P280" s="452"/>
      <c r="T280" s="106"/>
    </row>
    <row r="281" spans="2:37" ht="14.4" customHeight="1" x14ac:dyDescent="0.3">
      <c r="B281" s="106"/>
      <c r="C281" s="106"/>
      <c r="D281" s="392"/>
      <c r="E281" s="392"/>
      <c r="F281" s="392"/>
      <c r="G281" s="452"/>
      <c r="H281" s="452"/>
      <c r="I281" s="452"/>
      <c r="J281" s="452"/>
      <c r="K281" s="452"/>
      <c r="L281" s="452"/>
      <c r="M281" s="452"/>
      <c r="N281" s="452"/>
      <c r="O281" s="452"/>
      <c r="P281" s="452"/>
      <c r="T281" s="106"/>
    </row>
    <row r="282" spans="2:37" ht="14.4" customHeight="1" x14ac:dyDescent="0.3">
      <c r="B282" s="106"/>
      <c r="C282" s="106"/>
      <c r="E282" s="331"/>
      <c r="F282" s="331"/>
      <c r="G282" s="331"/>
      <c r="H282" s="331"/>
      <c r="I282" s="331"/>
      <c r="J282" s="331"/>
      <c r="K282" s="331"/>
      <c r="L282" s="331"/>
      <c r="M282" s="331"/>
      <c r="N282" s="331"/>
      <c r="O282" s="331"/>
      <c r="P282" s="331"/>
      <c r="Q282" s="331"/>
      <c r="R282" s="331"/>
      <c r="S282" s="331"/>
      <c r="T282" s="106"/>
    </row>
    <row r="283" spans="2:37" ht="8.4" customHeight="1" x14ac:dyDescent="0.3">
      <c r="B283" s="106"/>
      <c r="C283" s="106"/>
      <c r="D283" s="106"/>
      <c r="E283" s="106"/>
      <c r="F283" s="106"/>
      <c r="G283" s="106"/>
      <c r="H283" s="106"/>
      <c r="I283" s="106"/>
      <c r="J283" s="106"/>
      <c r="K283" s="106"/>
      <c r="L283" s="106"/>
      <c r="M283" s="106"/>
      <c r="N283" s="106"/>
      <c r="O283" s="106"/>
      <c r="P283" s="106"/>
      <c r="Q283" s="106"/>
      <c r="R283" s="106"/>
      <c r="S283" s="106"/>
      <c r="T283" s="106"/>
    </row>
    <row r="285" spans="2:37" x14ac:dyDescent="0.3">
      <c r="X285" s="563"/>
      <c r="Y285" s="563"/>
      <c r="Z285" s="563"/>
      <c r="AA285" s="563"/>
      <c r="AB285" s="563"/>
      <c r="AC285" s="563"/>
      <c r="AD285" s="563"/>
      <c r="AE285" s="563"/>
      <c r="AF285" s="893"/>
      <c r="AG285" s="893"/>
      <c r="AH285" s="893"/>
      <c r="AI285" s="893"/>
      <c r="AJ285" s="893"/>
      <c r="AK285" s="893"/>
    </row>
    <row r="286" spans="2:37" x14ac:dyDescent="0.3">
      <c r="X286" s="563"/>
      <c r="Y286" s="563"/>
      <c r="Z286" s="563"/>
      <c r="AA286" s="563"/>
      <c r="AB286" s="563"/>
      <c r="AC286" s="563"/>
      <c r="AD286" s="563"/>
      <c r="AE286" s="563"/>
      <c r="AF286" s="893"/>
      <c r="AG286" s="893"/>
      <c r="AH286" s="893"/>
      <c r="AI286" s="893"/>
      <c r="AJ286" s="893"/>
      <c r="AK286" s="893"/>
    </row>
    <row r="287" spans="2:37" x14ac:dyDescent="0.3">
      <c r="X287" s="563"/>
      <c r="Y287" s="563"/>
      <c r="Z287" s="563"/>
      <c r="AA287" s="563"/>
      <c r="AB287" s="563"/>
      <c r="AC287" s="563"/>
      <c r="AD287" s="563"/>
      <c r="AE287" s="563"/>
      <c r="AF287" s="893"/>
      <c r="AG287" s="893"/>
      <c r="AH287" s="893"/>
      <c r="AI287" s="893"/>
      <c r="AJ287" s="893"/>
      <c r="AK287" s="893"/>
    </row>
    <row r="288" spans="2:37" x14ac:dyDescent="0.3">
      <c r="X288" s="563"/>
      <c r="Y288" s="563"/>
      <c r="Z288" s="563"/>
      <c r="AA288" s="563"/>
      <c r="AB288" s="563"/>
      <c r="AC288" s="563"/>
      <c r="AD288" s="563"/>
      <c r="AE288" s="563"/>
      <c r="AF288" s="893"/>
      <c r="AG288" s="893"/>
      <c r="AH288" s="893"/>
      <c r="AI288" s="893"/>
      <c r="AJ288" s="893"/>
      <c r="AK288" s="893"/>
    </row>
    <row r="294" spans="4:16" ht="14.4" customHeight="1" x14ac:dyDescent="0.3">
      <c r="D294" s="935" t="str">
        <f>Safra!D61</f>
        <v>Descrição da Safra</v>
      </c>
      <c r="E294" s="935"/>
      <c r="F294" s="935"/>
      <c r="G294" s="822" t="str">
        <f>Safra!J60</f>
        <v>2022/2023</v>
      </c>
      <c r="H294" s="703"/>
      <c r="I294" s="822" t="str">
        <f>Safra!M60</f>
        <v>2023/2024</v>
      </c>
      <c r="J294" s="703"/>
      <c r="K294" s="822" t="str">
        <f>Safra!P60</f>
        <v>2024/2025</v>
      </c>
      <c r="L294" s="703"/>
      <c r="M294" s="822" t="str">
        <f>Safra!S60</f>
        <v>2025/2026</v>
      </c>
      <c r="N294" s="703"/>
      <c r="O294" s="822" t="str">
        <f>Safra!V60</f>
        <v>2026/2027</v>
      </c>
      <c r="P294" s="703"/>
    </row>
    <row r="295" spans="4:16" ht="14.4" customHeight="1" x14ac:dyDescent="0.3">
      <c r="D295" s="936" t="str">
        <f>Safra!D62</f>
        <v>Área Plantada (ha)</v>
      </c>
      <c r="E295" s="936"/>
      <c r="F295" s="936"/>
      <c r="G295" s="937">
        <f>Safra!K62</f>
        <v>0</v>
      </c>
      <c r="H295" s="937"/>
      <c r="I295" s="937">
        <f>Safra!N62</f>
        <v>0</v>
      </c>
      <c r="J295" s="937"/>
      <c r="K295" s="937">
        <f>Safra!Q62</f>
        <v>0</v>
      </c>
      <c r="L295" s="937"/>
      <c r="M295" s="937">
        <f>Safra!T62</f>
        <v>0</v>
      </c>
      <c r="N295" s="937"/>
      <c r="O295" s="937">
        <f>Safra!W62</f>
        <v>0</v>
      </c>
      <c r="P295" s="937"/>
    </row>
    <row r="296" spans="4:16" ht="14.4" customHeight="1" x14ac:dyDescent="0.3">
      <c r="D296" s="932" t="str">
        <f>Safra!D63</f>
        <v>Própria (ha)</v>
      </c>
      <c r="E296" s="932"/>
      <c r="F296" s="932"/>
      <c r="G296" s="930">
        <f>Safra!K63</f>
        <v>0</v>
      </c>
      <c r="H296" s="930"/>
      <c r="I296" s="930">
        <f>Safra!N63</f>
        <v>0</v>
      </c>
      <c r="J296" s="930"/>
      <c r="K296" s="930">
        <f>Safra!Q63</f>
        <v>0</v>
      </c>
      <c r="L296" s="930"/>
      <c r="M296" s="930">
        <f>Safra!T63</f>
        <v>0</v>
      </c>
      <c r="N296" s="930"/>
      <c r="O296" s="930">
        <f>Safra!W63</f>
        <v>0</v>
      </c>
      <c r="P296" s="930"/>
    </row>
    <row r="297" spans="4:16" ht="14.4" customHeight="1" x14ac:dyDescent="0.3">
      <c r="D297" s="932" t="str">
        <f>Safra!D64</f>
        <v>Arrendada (ha)</v>
      </c>
      <c r="E297" s="932"/>
      <c r="F297" s="932"/>
      <c r="G297" s="930">
        <f>Safra!K64</f>
        <v>0</v>
      </c>
      <c r="H297" s="930"/>
      <c r="I297" s="930">
        <f>Safra!N64</f>
        <v>0</v>
      </c>
      <c r="J297" s="930"/>
      <c r="K297" s="930">
        <f>Safra!Q64</f>
        <v>0</v>
      </c>
      <c r="L297" s="930"/>
      <c r="M297" s="930">
        <f>Safra!T64</f>
        <v>0</v>
      </c>
      <c r="N297" s="930"/>
      <c r="O297" s="930">
        <f>Safra!W64</f>
        <v>0</v>
      </c>
      <c r="P297" s="930"/>
    </row>
    <row r="298" spans="4:16" ht="14.4" customHeight="1" x14ac:dyDescent="0.3">
      <c r="D298" s="932" t="str">
        <f>Safra!D65</f>
        <v>Rendimento (sc/ha)</v>
      </c>
      <c r="E298" s="932"/>
      <c r="F298" s="932"/>
      <c r="G298" s="930">
        <f>Safra!K65</f>
        <v>0</v>
      </c>
      <c r="H298" s="930"/>
      <c r="I298" s="930">
        <f>Safra!N65</f>
        <v>0</v>
      </c>
      <c r="J298" s="930"/>
      <c r="K298" s="930">
        <f>Safra!Q65</f>
        <v>0</v>
      </c>
      <c r="L298" s="930"/>
      <c r="M298" s="930">
        <f>Safra!T65</f>
        <v>0</v>
      </c>
      <c r="N298" s="930"/>
      <c r="O298" s="930">
        <f>Safra!W65</f>
        <v>0</v>
      </c>
      <c r="P298" s="930"/>
    </row>
    <row r="299" spans="4:16" ht="14.4" customHeight="1" x14ac:dyDescent="0.3">
      <c r="D299" s="932" t="str">
        <f>Safra!D66</f>
        <v>Produção (sc)</v>
      </c>
      <c r="E299" s="932"/>
      <c r="F299" s="932"/>
      <c r="G299" s="930">
        <f>Safra!K66</f>
        <v>0</v>
      </c>
      <c r="H299" s="930"/>
      <c r="I299" s="930">
        <f>Safra!N66</f>
        <v>0</v>
      </c>
      <c r="J299" s="930"/>
      <c r="K299" s="930">
        <f>Safra!Q66</f>
        <v>0</v>
      </c>
      <c r="L299" s="930"/>
      <c r="M299" s="930">
        <f>Safra!T66</f>
        <v>0</v>
      </c>
      <c r="N299" s="930"/>
      <c r="O299" s="930">
        <f>Safra!W66</f>
        <v>0</v>
      </c>
      <c r="P299" s="930"/>
    </row>
    <row r="300" spans="4:16" ht="14.4" customHeight="1" x14ac:dyDescent="0.3">
      <c r="D300" s="932" t="str">
        <f>Safra!D67</f>
        <v>Preço médio (R$/sc)</v>
      </c>
      <c r="E300" s="932"/>
      <c r="F300" s="932"/>
      <c r="G300" s="930">
        <f>Safra!K67</f>
        <v>0</v>
      </c>
      <c r="H300" s="930"/>
      <c r="I300" s="930">
        <f>Safra!N67</f>
        <v>0</v>
      </c>
      <c r="J300" s="930"/>
      <c r="K300" s="930">
        <f>Safra!Q67</f>
        <v>0</v>
      </c>
      <c r="L300" s="930"/>
      <c r="M300" s="930">
        <f>Safra!T67</f>
        <v>0</v>
      </c>
      <c r="N300" s="930"/>
      <c r="O300" s="930">
        <f>Safra!W67</f>
        <v>0</v>
      </c>
      <c r="P300" s="930"/>
    </row>
    <row r="301" spans="4:16" ht="14.4" customHeight="1" x14ac:dyDescent="0.3">
      <c r="D301" s="932" t="str">
        <f>Safra!D68</f>
        <v>Custo Médio de Produção (R$/sc)</v>
      </c>
      <c r="E301" s="932"/>
      <c r="F301" s="932"/>
      <c r="G301" s="930">
        <f>Safra!K68</f>
        <v>0</v>
      </c>
      <c r="H301" s="930"/>
      <c r="I301" s="930">
        <f>Safra!N68</f>
        <v>0</v>
      </c>
      <c r="J301" s="930"/>
      <c r="K301" s="930">
        <f>Safra!Q68</f>
        <v>0</v>
      </c>
      <c r="L301" s="930"/>
      <c r="M301" s="930">
        <f>Safra!T68</f>
        <v>0</v>
      </c>
      <c r="N301" s="930"/>
      <c r="O301" s="930">
        <f>Safra!W68</f>
        <v>0</v>
      </c>
      <c r="P301" s="930"/>
    </row>
    <row r="302" spans="4:16" ht="14.4" customHeight="1" x14ac:dyDescent="0.3">
      <c r="D302" s="932" t="str">
        <f>Safra!D69</f>
        <v>Receita Total (R$)</v>
      </c>
      <c r="E302" s="932"/>
      <c r="F302" s="932"/>
      <c r="G302" s="930">
        <f>Safra!K69</f>
        <v>0</v>
      </c>
      <c r="H302" s="930"/>
      <c r="I302" s="930">
        <f>Safra!N69</f>
        <v>0</v>
      </c>
      <c r="J302" s="930"/>
      <c r="K302" s="930">
        <f>Safra!Q69</f>
        <v>0</v>
      </c>
      <c r="L302" s="930"/>
      <c r="M302" s="930">
        <f>Safra!T69</f>
        <v>0</v>
      </c>
      <c r="N302" s="930"/>
      <c r="O302" s="930">
        <f>Safra!W69</f>
        <v>0</v>
      </c>
      <c r="P302" s="930"/>
    </row>
    <row r="303" spans="4:16" ht="14.4" customHeight="1" x14ac:dyDescent="0.3">
      <c r="D303" s="932" t="str">
        <f>Safra!D70</f>
        <v>Custo Total de Produção (R$)</v>
      </c>
      <c r="E303" s="932"/>
      <c r="F303" s="932"/>
      <c r="G303" s="930">
        <f>Safra!K70</f>
        <v>0</v>
      </c>
      <c r="H303" s="930"/>
      <c r="I303" s="930">
        <f>Safra!N70</f>
        <v>0</v>
      </c>
      <c r="J303" s="930"/>
      <c r="K303" s="930">
        <f>Safra!Q70</f>
        <v>0</v>
      </c>
      <c r="L303" s="930"/>
      <c r="M303" s="930">
        <f>Safra!T70</f>
        <v>0</v>
      </c>
      <c r="N303" s="930"/>
      <c r="O303" s="930">
        <f>Safra!W70</f>
        <v>0</v>
      </c>
      <c r="P303" s="930"/>
    </row>
    <row r="304" spans="4:16" ht="14.4" customHeight="1" x14ac:dyDescent="0.3">
      <c r="D304" s="932" t="str">
        <f>Safra!D71</f>
        <v>RESULTADO BRUTO (R$)</v>
      </c>
      <c r="E304" s="932"/>
      <c r="F304" s="932"/>
      <c r="G304" s="930">
        <f>Safra!K71</f>
        <v>0</v>
      </c>
      <c r="H304" s="930"/>
      <c r="I304" s="930">
        <f>Safra!N71</f>
        <v>0</v>
      </c>
      <c r="J304" s="930"/>
      <c r="K304" s="930">
        <f>Safra!Q71</f>
        <v>0</v>
      </c>
      <c r="L304" s="930"/>
      <c r="M304" s="930">
        <f>Safra!T71</f>
        <v>0</v>
      </c>
      <c r="N304" s="930"/>
      <c r="O304" s="930">
        <f>Safra!W71</f>
        <v>0</v>
      </c>
      <c r="P304" s="930"/>
    </row>
    <row r="305" spans="4:16" ht="14.4" customHeight="1" x14ac:dyDescent="0.3">
      <c r="D305" s="932" t="str">
        <f>Safra!D72</f>
        <v>MARGEM BRUTA (%)</v>
      </c>
      <c r="E305" s="932"/>
      <c r="F305" s="932"/>
      <c r="G305" s="930">
        <f>Safra!K72</f>
        <v>0</v>
      </c>
      <c r="H305" s="930"/>
      <c r="I305" s="930">
        <f>Safra!N72</f>
        <v>0</v>
      </c>
      <c r="J305" s="930"/>
      <c r="K305" s="930">
        <f>Safra!Q72</f>
        <v>0</v>
      </c>
      <c r="L305" s="930"/>
      <c r="M305" s="930">
        <f>Safra!T72</f>
        <v>0</v>
      </c>
      <c r="N305" s="930"/>
      <c r="O305" s="930">
        <f>Safra!W72</f>
        <v>0</v>
      </c>
      <c r="P305" s="930"/>
    </row>
    <row r="306" spans="4:16" ht="14.4" customHeight="1" x14ac:dyDescent="0.3">
      <c r="D306" s="932" t="str">
        <f>Safra!D73</f>
        <v/>
      </c>
      <c r="E306" s="932"/>
      <c r="F306" s="932"/>
      <c r="G306" s="930">
        <f>Safra!K73</f>
        <v>0</v>
      </c>
      <c r="H306" s="930"/>
      <c r="I306" s="930">
        <f>Safra!N73</f>
        <v>0</v>
      </c>
      <c r="J306" s="930"/>
      <c r="K306" s="930">
        <f>Safra!Q73</f>
        <v>0</v>
      </c>
      <c r="L306" s="930"/>
      <c r="M306" s="930">
        <f>Safra!T73</f>
        <v>0</v>
      </c>
      <c r="N306" s="930"/>
      <c r="O306" s="930">
        <f>Safra!W73</f>
        <v>0</v>
      </c>
      <c r="P306" s="930"/>
    </row>
    <row r="307" spans="4:16" ht="14.4" customHeight="1" x14ac:dyDescent="0.3">
      <c r="D307" s="932" t="str">
        <f>Safra!D74</f>
        <v/>
      </c>
      <c r="E307" s="932"/>
      <c r="F307" s="932"/>
      <c r="G307" s="930">
        <f>Safra!K74</f>
        <v>0</v>
      </c>
      <c r="H307" s="930"/>
      <c r="I307" s="930">
        <f>Safra!N74</f>
        <v>0</v>
      </c>
      <c r="J307" s="930"/>
      <c r="K307" s="930">
        <f>Safra!Q74</f>
        <v>0</v>
      </c>
      <c r="L307" s="930"/>
      <c r="M307" s="930">
        <f>Safra!T74</f>
        <v>0</v>
      </c>
      <c r="N307" s="930"/>
      <c r="O307" s="930">
        <f>Safra!W74</f>
        <v>0</v>
      </c>
      <c r="P307" s="930"/>
    </row>
    <row r="308" spans="4:16" ht="14.4" customHeight="1" x14ac:dyDescent="0.3">
      <c r="D308" s="932" t="str">
        <f>Safra!D75</f>
        <v/>
      </c>
      <c r="E308" s="932"/>
      <c r="F308" s="932"/>
      <c r="G308" s="930">
        <f>Safra!K75</f>
        <v>0</v>
      </c>
      <c r="H308" s="930"/>
      <c r="I308" s="930">
        <f>Safra!N75</f>
        <v>0</v>
      </c>
      <c r="J308" s="930"/>
      <c r="K308" s="930">
        <f>Safra!Q75</f>
        <v>0</v>
      </c>
      <c r="L308" s="930"/>
      <c r="M308" s="930">
        <f>Safra!T75</f>
        <v>0</v>
      </c>
      <c r="N308" s="930"/>
      <c r="O308" s="930">
        <f>Safra!W75</f>
        <v>0</v>
      </c>
      <c r="P308" s="930"/>
    </row>
    <row r="309" spans="4:16" ht="14.4" customHeight="1" x14ac:dyDescent="0.3">
      <c r="D309" s="932" t="str">
        <f>Safra!D76</f>
        <v/>
      </c>
      <c r="E309" s="932"/>
      <c r="F309" s="932"/>
      <c r="G309" s="930">
        <f>Safra!K76</f>
        <v>0</v>
      </c>
      <c r="H309" s="930"/>
      <c r="I309" s="930">
        <f>Safra!N76</f>
        <v>0</v>
      </c>
      <c r="J309" s="930"/>
      <c r="K309" s="930">
        <f>Safra!Q76</f>
        <v>0</v>
      </c>
      <c r="L309" s="930"/>
      <c r="M309" s="930">
        <f>Safra!T76</f>
        <v>0</v>
      </c>
      <c r="N309" s="930"/>
      <c r="O309" s="930">
        <f>Safra!W76</f>
        <v>0</v>
      </c>
      <c r="P309" s="930"/>
    </row>
    <row r="310" spans="4:16" ht="14.4" customHeight="1" x14ac:dyDescent="0.3">
      <c r="D310" s="932" t="str">
        <f>Safra!D77</f>
        <v/>
      </c>
      <c r="E310" s="932"/>
      <c r="F310" s="932"/>
      <c r="G310" s="930">
        <f>Safra!K77</f>
        <v>0</v>
      </c>
      <c r="H310" s="930"/>
      <c r="I310" s="930">
        <f>Safra!N77</f>
        <v>0</v>
      </c>
      <c r="J310" s="930"/>
      <c r="K310" s="930">
        <f>Safra!Q77</f>
        <v>0</v>
      </c>
      <c r="L310" s="930"/>
      <c r="M310" s="930">
        <f>Safra!T77</f>
        <v>0</v>
      </c>
      <c r="N310" s="930"/>
      <c r="O310" s="930">
        <f>Safra!W77</f>
        <v>0</v>
      </c>
      <c r="P310" s="930"/>
    </row>
    <row r="311" spans="4:16" ht="14.4" customHeight="1" x14ac:dyDescent="0.3">
      <c r="D311" s="932" t="str">
        <f>Safra!D78</f>
        <v/>
      </c>
      <c r="E311" s="932"/>
      <c r="F311" s="932"/>
      <c r="G311" s="930">
        <f>Safra!K78</f>
        <v>0</v>
      </c>
      <c r="H311" s="930"/>
      <c r="I311" s="930">
        <f>Safra!N78</f>
        <v>0</v>
      </c>
      <c r="J311" s="930"/>
      <c r="K311" s="930">
        <f>Safra!Q78</f>
        <v>0</v>
      </c>
      <c r="L311" s="930"/>
      <c r="M311" s="930">
        <f>Safra!T78</f>
        <v>0</v>
      </c>
      <c r="N311" s="930"/>
      <c r="O311" s="930">
        <f>Safra!W78</f>
        <v>0</v>
      </c>
      <c r="P311" s="930"/>
    </row>
    <row r="312" spans="4:16" ht="14.4" customHeight="1" x14ac:dyDescent="0.3">
      <c r="D312" s="932" t="str">
        <f>Safra!D79</f>
        <v/>
      </c>
      <c r="E312" s="932"/>
      <c r="F312" s="932"/>
      <c r="G312" s="930">
        <f>Safra!K79</f>
        <v>0</v>
      </c>
      <c r="H312" s="930"/>
      <c r="I312" s="930">
        <f>Safra!N79</f>
        <v>0</v>
      </c>
      <c r="J312" s="930"/>
      <c r="K312" s="930">
        <f>Safra!Q79</f>
        <v>0</v>
      </c>
      <c r="L312" s="930"/>
      <c r="M312" s="930">
        <f>Safra!T79</f>
        <v>0</v>
      </c>
      <c r="N312" s="930"/>
      <c r="O312" s="930">
        <f>Safra!W79</f>
        <v>0</v>
      </c>
      <c r="P312" s="930"/>
    </row>
    <row r="313" spans="4:16" ht="14.4" customHeight="1" x14ac:dyDescent="0.3">
      <c r="D313" s="932" t="str">
        <f>Safra!D80</f>
        <v/>
      </c>
      <c r="E313" s="932"/>
      <c r="F313" s="932"/>
      <c r="G313" s="930">
        <f>Safra!K80</f>
        <v>0</v>
      </c>
      <c r="H313" s="930"/>
      <c r="I313" s="930">
        <f>Safra!N80</f>
        <v>0</v>
      </c>
      <c r="J313" s="930"/>
      <c r="K313" s="930">
        <f>Safra!Q80</f>
        <v>0</v>
      </c>
      <c r="L313" s="930"/>
      <c r="M313" s="930">
        <f>Safra!T80</f>
        <v>0</v>
      </c>
      <c r="N313" s="930"/>
      <c r="O313" s="930">
        <f>Safra!W80</f>
        <v>0</v>
      </c>
      <c r="P313" s="930"/>
    </row>
    <row r="314" spans="4:16" ht="14.4" customHeight="1" x14ac:dyDescent="0.3">
      <c r="D314" s="932" t="str">
        <f>Safra!D81</f>
        <v/>
      </c>
      <c r="E314" s="932"/>
      <c r="F314" s="932"/>
      <c r="G314" s="930">
        <f>Safra!K81</f>
        <v>0</v>
      </c>
      <c r="H314" s="930"/>
      <c r="I314" s="930">
        <f>Safra!N81</f>
        <v>0</v>
      </c>
      <c r="J314" s="930"/>
      <c r="K314" s="930">
        <f>Safra!Q81</f>
        <v>0</v>
      </c>
      <c r="L314" s="930"/>
      <c r="M314" s="930">
        <f>Safra!T81</f>
        <v>0</v>
      </c>
      <c r="N314" s="930"/>
      <c r="O314" s="930">
        <f>Safra!W81</f>
        <v>0</v>
      </c>
      <c r="P314" s="930"/>
    </row>
    <row r="315" spans="4:16" ht="14.4" customHeight="1" x14ac:dyDescent="0.3">
      <c r="D315" s="932" t="str">
        <f>Safra!D82</f>
        <v/>
      </c>
      <c r="E315" s="932"/>
      <c r="F315" s="932"/>
      <c r="G315" s="930">
        <f>Safra!K82</f>
        <v>0</v>
      </c>
      <c r="H315" s="930"/>
      <c r="I315" s="930">
        <f>Safra!N82</f>
        <v>0</v>
      </c>
      <c r="J315" s="930"/>
      <c r="K315" s="930">
        <f>Safra!Q82</f>
        <v>0</v>
      </c>
      <c r="L315" s="930"/>
      <c r="M315" s="930">
        <f>Safra!T82</f>
        <v>0</v>
      </c>
      <c r="N315" s="930"/>
      <c r="O315" s="930">
        <f>Safra!W82</f>
        <v>0</v>
      </c>
      <c r="P315" s="930"/>
    </row>
    <row r="316" spans="4:16" ht="14.4" customHeight="1" x14ac:dyDescent="0.3">
      <c r="D316" s="933"/>
      <c r="E316" s="933"/>
      <c r="F316" s="933"/>
      <c r="G316" s="934"/>
      <c r="H316" s="934"/>
      <c r="I316" s="934"/>
      <c r="J316" s="934"/>
      <c r="K316" s="934"/>
      <c r="L316" s="934"/>
      <c r="M316" s="934"/>
      <c r="N316" s="934"/>
      <c r="O316" s="934"/>
      <c r="P316" s="934"/>
    </row>
    <row r="317" spans="4:16" ht="14.4" customHeight="1" x14ac:dyDescent="0.3"/>
    <row r="318" spans="4:16" ht="14.4" customHeight="1" x14ac:dyDescent="0.3"/>
    <row r="319" spans="4:16" ht="14.4" customHeight="1" x14ac:dyDescent="0.3"/>
    <row r="320" spans="4:16" ht="14.4" customHeight="1" x14ac:dyDescent="0.3"/>
    <row r="321" spans="2:38" ht="9" customHeight="1" x14ac:dyDescent="0.3"/>
    <row r="323" spans="2:38" x14ac:dyDescent="0.3">
      <c r="B323" s="106"/>
      <c r="C323" s="106"/>
      <c r="D323" s="106"/>
      <c r="E323" s="106"/>
      <c r="F323" s="106"/>
      <c r="G323" s="106"/>
      <c r="H323" s="106"/>
      <c r="I323" s="106"/>
      <c r="J323" s="106"/>
      <c r="K323" s="106"/>
      <c r="L323" s="106"/>
      <c r="M323" s="106"/>
      <c r="N323" s="106"/>
      <c r="O323" s="106"/>
      <c r="P323" s="106"/>
      <c r="Q323" s="106"/>
      <c r="R323" s="106"/>
      <c r="S323" s="106"/>
      <c r="T323" s="106"/>
    </row>
    <row r="324" spans="2:38" x14ac:dyDescent="0.3">
      <c r="B324" s="106"/>
      <c r="C324" s="106"/>
      <c r="D324" s="106"/>
      <c r="E324" s="106"/>
      <c r="F324" s="106"/>
      <c r="G324" s="106"/>
      <c r="H324" s="106"/>
      <c r="I324" s="106"/>
      <c r="J324" s="106"/>
      <c r="K324" s="106"/>
      <c r="L324" s="106"/>
      <c r="M324" s="106"/>
      <c r="N324" s="106"/>
      <c r="O324" s="106"/>
      <c r="P324" s="106"/>
      <c r="Q324" s="106"/>
      <c r="R324" s="106"/>
      <c r="S324" s="106"/>
      <c r="T324" s="106"/>
    </row>
    <row r="325" spans="2:38" x14ac:dyDescent="0.3">
      <c r="B325" s="106"/>
      <c r="C325" s="106"/>
      <c r="D325" s="106"/>
      <c r="E325" s="106"/>
      <c r="F325" s="106"/>
      <c r="G325" s="106"/>
      <c r="H325" s="106"/>
      <c r="I325" s="106"/>
      <c r="J325" s="106"/>
      <c r="K325" s="106"/>
      <c r="L325" s="106"/>
      <c r="M325" s="106"/>
      <c r="N325" s="106"/>
      <c r="O325" s="106"/>
      <c r="P325" s="106"/>
      <c r="Q325" s="106"/>
      <c r="R325" s="106"/>
      <c r="S325" s="106"/>
      <c r="T325" s="106"/>
    </row>
    <row r="326" spans="2:38" x14ac:dyDescent="0.3">
      <c r="B326" s="106"/>
      <c r="C326" s="106"/>
      <c r="D326" s="106"/>
      <c r="E326" s="106"/>
      <c r="F326" s="106"/>
      <c r="G326" s="106"/>
      <c r="H326" s="106"/>
      <c r="I326" s="106"/>
      <c r="J326" s="106"/>
      <c r="K326" s="106"/>
      <c r="L326" s="106"/>
      <c r="M326" s="106"/>
      <c r="N326" s="106"/>
      <c r="O326" s="106"/>
      <c r="P326" s="106"/>
      <c r="Q326" s="106"/>
      <c r="R326" s="106"/>
      <c r="S326" s="106"/>
      <c r="T326" s="106"/>
    </row>
    <row r="327" spans="2:38" x14ac:dyDescent="0.3">
      <c r="B327" s="106"/>
      <c r="C327" s="106"/>
      <c r="D327" s="106"/>
      <c r="E327" s="106"/>
      <c r="F327" s="106"/>
      <c r="G327" s="106"/>
      <c r="H327" s="106"/>
      <c r="I327" s="106"/>
      <c r="J327" s="106"/>
      <c r="K327" s="106"/>
      <c r="L327" s="106"/>
      <c r="M327" s="106"/>
      <c r="N327" s="106"/>
      <c r="O327" s="106"/>
      <c r="P327" s="106"/>
      <c r="Q327" s="106"/>
      <c r="R327" s="106"/>
      <c r="S327" s="106"/>
      <c r="T327" s="106"/>
    </row>
    <row r="328" spans="2:38" x14ac:dyDescent="0.3">
      <c r="B328" s="106"/>
      <c r="C328" s="106"/>
      <c r="D328" s="106"/>
      <c r="E328" s="106"/>
      <c r="F328" s="106"/>
      <c r="G328" s="106"/>
      <c r="H328" s="106"/>
      <c r="I328" s="106"/>
      <c r="J328" s="106"/>
      <c r="K328" s="106"/>
      <c r="L328" s="106"/>
      <c r="M328" s="106"/>
      <c r="N328" s="106"/>
      <c r="O328" s="106"/>
      <c r="P328" s="106"/>
      <c r="Q328" s="106"/>
      <c r="R328" s="106"/>
      <c r="S328" s="106"/>
      <c r="T328" s="106"/>
    </row>
    <row r="329" spans="2:38" x14ac:dyDescent="0.3">
      <c r="B329" s="106"/>
      <c r="C329" s="106"/>
      <c r="D329" s="106"/>
      <c r="E329" s="106"/>
      <c r="F329" s="106"/>
      <c r="G329" s="106"/>
      <c r="H329" s="106"/>
      <c r="I329" s="106"/>
      <c r="J329" s="106"/>
      <c r="K329" s="106"/>
      <c r="L329" s="106"/>
      <c r="M329" s="106"/>
      <c r="N329" s="106"/>
      <c r="O329" s="106"/>
      <c r="P329" s="106"/>
      <c r="Q329" s="106"/>
      <c r="R329" s="106"/>
      <c r="S329" s="106"/>
      <c r="T329" s="106"/>
    </row>
    <row r="330" spans="2:38" x14ac:dyDescent="0.3">
      <c r="B330" s="106"/>
      <c r="C330" s="106"/>
      <c r="D330" s="106"/>
      <c r="E330" s="106"/>
      <c r="F330" s="106"/>
      <c r="G330" s="106"/>
      <c r="H330" s="106"/>
      <c r="I330" s="106"/>
      <c r="J330" s="106"/>
      <c r="K330" s="106"/>
      <c r="L330" s="106"/>
      <c r="M330" s="106"/>
      <c r="N330" s="106"/>
      <c r="O330" s="106"/>
      <c r="P330" s="106"/>
      <c r="Q330" s="106"/>
      <c r="R330" s="106"/>
      <c r="S330" s="106"/>
      <c r="T330" s="106"/>
    </row>
    <row r="331" spans="2:38" x14ac:dyDescent="0.3">
      <c r="B331" s="106"/>
      <c r="C331" s="106"/>
      <c r="D331" s="106"/>
      <c r="E331" s="106"/>
      <c r="F331" s="106"/>
      <c r="G331" s="106"/>
      <c r="H331" s="106"/>
      <c r="I331" s="106"/>
      <c r="J331" s="106"/>
      <c r="K331" s="106"/>
      <c r="L331" s="106"/>
      <c r="M331" s="106"/>
      <c r="N331" s="106"/>
      <c r="O331" s="106"/>
      <c r="P331" s="106"/>
      <c r="Q331" s="106"/>
      <c r="R331" s="106"/>
      <c r="S331" s="106"/>
      <c r="T331" s="106"/>
    </row>
    <row r="332" spans="2:38" ht="14.4" customHeight="1" x14ac:dyDescent="0.3">
      <c r="B332" s="106"/>
      <c r="C332" s="106"/>
      <c r="D332" s="106"/>
      <c r="E332" s="106"/>
      <c r="F332" s="106"/>
      <c r="G332" s="106"/>
      <c r="H332" s="106"/>
      <c r="I332" s="106"/>
      <c r="J332" s="106"/>
      <c r="K332" s="106"/>
      <c r="L332" s="106"/>
      <c r="M332" s="106"/>
      <c r="N332" s="106"/>
      <c r="O332" s="106"/>
      <c r="P332" s="106"/>
      <c r="Q332" s="106"/>
      <c r="R332" s="106"/>
      <c r="S332" s="106"/>
      <c r="T332" s="106"/>
    </row>
    <row r="333" spans="2:38" ht="14.4" customHeight="1" x14ac:dyDescent="0.3">
      <c r="B333" s="106"/>
      <c r="C333" s="106"/>
      <c r="D333" s="106"/>
      <c r="E333" s="106"/>
      <c r="F333" s="106"/>
      <c r="G333" s="106"/>
      <c r="H333" s="106"/>
      <c r="I333" s="106"/>
      <c r="J333" s="106"/>
      <c r="K333" s="106"/>
      <c r="L333" s="106"/>
      <c r="M333" s="106"/>
      <c r="N333" s="106"/>
      <c r="O333" s="106"/>
      <c r="P333" s="106"/>
      <c r="Q333" s="106"/>
      <c r="R333" s="106"/>
      <c r="S333" s="106"/>
      <c r="T333" s="106"/>
    </row>
    <row r="334" spans="2:38" ht="21.6" customHeight="1" x14ac:dyDescent="0.3">
      <c r="B334" s="106"/>
      <c r="C334" s="106"/>
      <c r="D334" s="106"/>
      <c r="E334" s="106"/>
      <c r="F334" s="106"/>
      <c r="G334" s="106"/>
      <c r="H334" s="106"/>
      <c r="I334" s="106"/>
      <c r="J334" s="106"/>
      <c r="K334" s="106"/>
      <c r="L334" s="106"/>
      <c r="M334" s="106"/>
      <c r="N334" s="106"/>
      <c r="O334" s="106"/>
      <c r="P334" s="106"/>
      <c r="Q334" s="106"/>
      <c r="R334" s="106"/>
      <c r="S334" s="106"/>
      <c r="T334" s="106"/>
      <c r="W334" s="653"/>
      <c r="X334" s="653"/>
      <c r="Y334" s="653"/>
      <c r="Z334" s="653"/>
      <c r="AA334" s="653"/>
      <c r="AB334" s="957"/>
      <c r="AC334" s="957"/>
      <c r="AD334" s="957"/>
      <c r="AE334" s="957"/>
      <c r="AF334" s="957"/>
      <c r="AG334" s="957"/>
      <c r="AH334" s="957"/>
      <c r="AI334" s="957"/>
      <c r="AJ334" s="957"/>
    </row>
    <row r="335" spans="2:38" ht="21.6" customHeight="1" x14ac:dyDescent="0.3">
      <c r="B335" s="106"/>
      <c r="C335" s="106"/>
      <c r="D335" s="106"/>
      <c r="E335" s="747" t="str">
        <f>Safra!C784</f>
        <v>QUADRO DE PECUÁRIA</v>
      </c>
      <c r="F335" s="747"/>
      <c r="G335" s="747"/>
      <c r="H335" s="747"/>
      <c r="I335" s="747"/>
      <c r="J335" s="747"/>
      <c r="K335" s="747"/>
      <c r="L335" s="747"/>
      <c r="M335" s="747"/>
      <c r="N335" s="747"/>
      <c r="O335" s="747"/>
      <c r="P335" s="747"/>
      <c r="Q335" s="747"/>
      <c r="R335" s="106"/>
      <c r="S335" s="106"/>
      <c r="T335" s="106"/>
      <c r="W335" s="653"/>
      <c r="X335" s="653"/>
      <c r="Y335" s="653"/>
      <c r="Z335" s="653"/>
      <c r="AA335" s="653"/>
      <c r="AB335" s="957"/>
      <c r="AC335" s="957"/>
      <c r="AD335" s="957"/>
      <c r="AE335" s="957"/>
      <c r="AF335" s="957"/>
      <c r="AG335" s="957"/>
      <c r="AH335" s="957"/>
      <c r="AI335" s="957"/>
      <c r="AJ335" s="957"/>
      <c r="AK335" s="448"/>
      <c r="AL335" s="448"/>
    </row>
    <row r="336" spans="2:38" ht="21.6" customHeight="1" x14ac:dyDescent="0.3">
      <c r="B336" s="106"/>
      <c r="C336" s="106"/>
      <c r="D336" s="106"/>
      <c r="E336" s="929" t="str">
        <f>Safra!C785</f>
        <v>ANO</v>
      </c>
      <c r="F336" s="929"/>
      <c r="G336" s="929"/>
      <c r="H336" s="822">
        <f>Safra!F785</f>
        <v>2023</v>
      </c>
      <c r="I336" s="703"/>
      <c r="J336" s="822">
        <f>Safra!I785</f>
        <v>2024</v>
      </c>
      <c r="K336" s="703"/>
      <c r="L336" s="822">
        <f>Safra!L785</f>
        <v>2025</v>
      </c>
      <c r="M336" s="703"/>
      <c r="N336" s="822">
        <f>Safra!O785</f>
        <v>2026</v>
      </c>
      <c r="O336" s="703"/>
      <c r="P336" s="822">
        <f>Safra!R785</f>
        <v>2027</v>
      </c>
      <c r="Q336" s="703"/>
      <c r="R336" s="106"/>
      <c r="S336" s="106"/>
      <c r="T336" s="106"/>
      <c r="W336" s="956"/>
      <c r="X336" s="956"/>
      <c r="Y336" s="563"/>
      <c r="Z336" s="563"/>
      <c r="AA336" s="563"/>
      <c r="AB336" s="563"/>
      <c r="AC336" s="563"/>
      <c r="AD336" s="563"/>
      <c r="AE336" s="563"/>
      <c r="AF336" s="563"/>
      <c r="AG336" s="563"/>
      <c r="AH336" s="563"/>
      <c r="AI336" s="563"/>
      <c r="AJ336" s="563"/>
      <c r="AK336" s="448"/>
      <c r="AL336" s="448"/>
    </row>
    <row r="337" spans="2:38" ht="21.6" customHeight="1" x14ac:dyDescent="0.3">
      <c r="B337" s="106"/>
      <c r="C337" s="106"/>
      <c r="D337" s="106"/>
      <c r="E337" s="958" t="str">
        <f>Safra!C787</f>
        <v>Receita Total (R$)</v>
      </c>
      <c r="F337" s="959"/>
      <c r="G337" s="960"/>
      <c r="H337" s="972">
        <f>Safra!G787</f>
        <v>0</v>
      </c>
      <c r="I337" s="972"/>
      <c r="J337" s="972">
        <f>Safra!J787</f>
        <v>0</v>
      </c>
      <c r="K337" s="972"/>
      <c r="L337" s="972">
        <f>Safra!M787</f>
        <v>0</v>
      </c>
      <c r="M337" s="972"/>
      <c r="N337" s="972">
        <f>Safra!P787</f>
        <v>0</v>
      </c>
      <c r="O337" s="972"/>
      <c r="P337" s="972">
        <f>Safra!S787</f>
        <v>0</v>
      </c>
      <c r="Q337" s="972"/>
      <c r="R337" s="106"/>
      <c r="S337" s="106"/>
      <c r="T337" s="106"/>
      <c r="W337" s="956"/>
      <c r="X337" s="956"/>
      <c r="Y337" s="563"/>
      <c r="Z337" s="563"/>
      <c r="AA337" s="563"/>
      <c r="AB337" s="563"/>
      <c r="AC337" s="563"/>
      <c r="AD337" s="563"/>
      <c r="AE337" s="563"/>
      <c r="AF337" s="563"/>
      <c r="AG337" s="563"/>
      <c r="AH337" s="563"/>
      <c r="AI337" s="563"/>
      <c r="AJ337" s="563"/>
      <c r="AK337" s="43"/>
      <c r="AL337" s="43"/>
    </row>
    <row r="338" spans="2:38" ht="21.6" customHeight="1" x14ac:dyDescent="0.3">
      <c r="B338" s="106"/>
      <c r="C338" s="106"/>
      <c r="D338" s="106"/>
      <c r="E338" s="958" t="str">
        <f>Safra!C788</f>
        <v>Custo Total (R$)</v>
      </c>
      <c r="F338" s="959"/>
      <c r="G338" s="960"/>
      <c r="H338" s="970">
        <f>Safra!G788</f>
        <v>0</v>
      </c>
      <c r="I338" s="970"/>
      <c r="J338" s="970">
        <f>Safra!J788</f>
        <v>0</v>
      </c>
      <c r="K338" s="970"/>
      <c r="L338" s="970">
        <f>Safra!M788</f>
        <v>0</v>
      </c>
      <c r="M338" s="970"/>
      <c r="N338" s="970">
        <f>Safra!P788</f>
        <v>0</v>
      </c>
      <c r="O338" s="970"/>
      <c r="P338" s="970">
        <f>Safra!S788</f>
        <v>0</v>
      </c>
      <c r="Q338" s="970"/>
      <c r="R338" s="106"/>
      <c r="S338" s="106"/>
      <c r="T338" s="106"/>
      <c r="W338" s="956"/>
      <c r="X338" s="956"/>
      <c r="Y338" s="563"/>
      <c r="Z338" s="563"/>
      <c r="AA338" s="563"/>
      <c r="AB338" s="563"/>
      <c r="AC338" s="563"/>
      <c r="AD338" s="563"/>
      <c r="AE338" s="563"/>
      <c r="AF338" s="563"/>
      <c r="AG338" s="563"/>
      <c r="AH338" s="563"/>
      <c r="AI338" s="563"/>
      <c r="AJ338" s="563"/>
      <c r="AK338" s="43"/>
      <c r="AL338" s="43"/>
    </row>
    <row r="339" spans="2:38" ht="21.6" customHeight="1" x14ac:dyDescent="0.3">
      <c r="B339" s="106"/>
      <c r="C339" s="106"/>
      <c r="D339" s="106"/>
      <c r="E339" s="958" t="str">
        <f>Safra!C789</f>
        <v>Resultado Bruto (R$)</v>
      </c>
      <c r="F339" s="959"/>
      <c r="G339" s="960"/>
      <c r="H339" s="970">
        <f>Safra!G789</f>
        <v>0</v>
      </c>
      <c r="I339" s="970"/>
      <c r="J339" s="970">
        <f>Safra!J789</f>
        <v>0</v>
      </c>
      <c r="K339" s="970"/>
      <c r="L339" s="970">
        <f>Safra!M789</f>
        <v>0</v>
      </c>
      <c r="M339" s="970"/>
      <c r="N339" s="970">
        <f>Safra!P789</f>
        <v>0</v>
      </c>
      <c r="O339" s="970"/>
      <c r="P339" s="970">
        <f>Safra!S789</f>
        <v>0</v>
      </c>
      <c r="Q339" s="970"/>
      <c r="R339" s="106"/>
      <c r="S339" s="106"/>
      <c r="T339" s="106"/>
      <c r="W339" s="956"/>
      <c r="X339" s="956"/>
      <c r="Y339" s="563"/>
      <c r="Z339" s="563"/>
      <c r="AA339" s="563"/>
      <c r="AB339" s="563"/>
      <c r="AC339" s="563"/>
      <c r="AD339" s="563"/>
      <c r="AE339" s="563"/>
      <c r="AF339" s="563"/>
      <c r="AG339" s="563"/>
      <c r="AH339" s="563"/>
      <c r="AI339" s="563"/>
      <c r="AJ339" s="563"/>
      <c r="AK339" s="43"/>
      <c r="AL339" s="43"/>
    </row>
    <row r="340" spans="2:38" ht="21.6" customHeight="1" x14ac:dyDescent="0.3">
      <c r="B340" s="106"/>
      <c r="C340" s="106"/>
      <c r="D340" s="106"/>
      <c r="E340" s="958" t="str">
        <f>Safra!C790</f>
        <v>Margem Bruta (%)</v>
      </c>
      <c r="F340" s="959"/>
      <c r="G340" s="960"/>
      <c r="H340" s="961" t="str">
        <f>Safra!G790</f>
        <v/>
      </c>
      <c r="I340" s="961"/>
      <c r="J340" s="961" t="str">
        <f>Safra!J790</f>
        <v/>
      </c>
      <c r="K340" s="961"/>
      <c r="L340" s="961" t="str">
        <f>Safra!M790</f>
        <v/>
      </c>
      <c r="M340" s="961"/>
      <c r="N340" s="961" t="str">
        <f>Safra!P790</f>
        <v/>
      </c>
      <c r="O340" s="961"/>
      <c r="P340" s="961" t="str">
        <f>Safra!S790</f>
        <v/>
      </c>
      <c r="Q340" s="961"/>
      <c r="R340" s="106"/>
      <c r="S340" s="106"/>
      <c r="T340" s="106"/>
      <c r="W340" s="956"/>
      <c r="X340" s="956"/>
      <c r="Y340" s="563"/>
      <c r="Z340" s="563"/>
      <c r="AA340" s="563"/>
      <c r="AB340" s="563"/>
      <c r="AC340" s="563"/>
      <c r="AD340" s="563"/>
      <c r="AE340" s="563"/>
      <c r="AF340" s="563"/>
      <c r="AG340" s="563"/>
      <c r="AH340" s="563"/>
      <c r="AI340" s="563"/>
      <c r="AJ340" s="563"/>
      <c r="AK340" s="43"/>
      <c r="AL340" s="43"/>
    </row>
    <row r="341" spans="2:38" ht="21.6" customHeight="1" x14ac:dyDescent="0.3">
      <c r="B341" s="106"/>
      <c r="C341" s="106"/>
      <c r="D341" s="106"/>
      <c r="E341" s="962"/>
      <c r="F341" s="963"/>
      <c r="G341" s="964"/>
      <c r="H341" s="930"/>
      <c r="I341" s="930"/>
      <c r="J341" s="930"/>
      <c r="K341" s="930"/>
      <c r="L341" s="930"/>
      <c r="M341" s="930"/>
      <c r="N341" s="930"/>
      <c r="O341" s="930"/>
      <c r="P341" s="930"/>
      <c r="Q341" s="930"/>
      <c r="R341" s="106"/>
      <c r="S341" s="106"/>
      <c r="T341" s="106"/>
      <c r="W341" s="956"/>
      <c r="X341" s="956"/>
      <c r="Y341" s="563"/>
      <c r="Z341" s="563"/>
      <c r="AA341" s="563"/>
      <c r="AB341" s="563"/>
      <c r="AC341" s="563"/>
      <c r="AD341" s="563"/>
      <c r="AE341" s="563"/>
      <c r="AF341" s="563"/>
      <c r="AG341" s="563"/>
      <c r="AH341" s="563"/>
      <c r="AI341" s="563"/>
      <c r="AJ341" s="563"/>
      <c r="AK341" s="43"/>
      <c r="AL341" s="43"/>
    </row>
    <row r="342" spans="2:38" ht="21.6" customHeight="1" x14ac:dyDescent="0.3">
      <c r="B342" s="106"/>
      <c r="C342" s="106"/>
      <c r="D342" s="106"/>
      <c r="E342" s="965"/>
      <c r="F342" s="966"/>
      <c r="G342" s="967"/>
      <c r="H342" s="934"/>
      <c r="I342" s="934"/>
      <c r="J342" s="934"/>
      <c r="K342" s="934"/>
      <c r="L342" s="934"/>
      <c r="M342" s="934"/>
      <c r="N342" s="934"/>
      <c r="O342" s="934"/>
      <c r="P342" s="934"/>
      <c r="Q342" s="934"/>
      <c r="R342" s="106"/>
      <c r="S342" s="106"/>
      <c r="T342" s="106"/>
      <c r="W342" s="956"/>
      <c r="X342" s="956"/>
      <c r="Y342" s="563"/>
      <c r="Z342" s="563"/>
      <c r="AA342" s="563"/>
      <c r="AB342" s="563"/>
      <c r="AC342" s="563"/>
      <c r="AD342" s="563"/>
      <c r="AE342" s="563"/>
      <c r="AF342" s="563"/>
      <c r="AG342" s="563"/>
      <c r="AH342" s="563"/>
      <c r="AI342" s="563"/>
      <c r="AJ342" s="563"/>
      <c r="AK342" s="43"/>
      <c r="AL342" s="43"/>
    </row>
    <row r="343" spans="2:38" ht="21.6" customHeight="1" x14ac:dyDescent="0.3">
      <c r="B343" s="106"/>
      <c r="C343" s="106"/>
      <c r="D343" s="106"/>
      <c r="E343" s="106"/>
      <c r="F343" s="106"/>
      <c r="G343" s="106"/>
      <c r="H343" s="106"/>
      <c r="I343" s="106"/>
      <c r="J343" s="106"/>
      <c r="K343" s="106"/>
      <c r="L343" s="106"/>
      <c r="M343" s="106"/>
      <c r="N343" s="106"/>
      <c r="O343" s="106"/>
      <c r="P343" s="106"/>
      <c r="Q343" s="106"/>
      <c r="R343" s="106"/>
      <c r="S343" s="106"/>
      <c r="T343" s="106"/>
      <c r="W343" s="956"/>
      <c r="X343" s="956"/>
      <c r="Y343" s="563"/>
      <c r="Z343" s="563"/>
      <c r="AA343" s="563"/>
      <c r="AB343" s="563"/>
      <c r="AC343" s="563"/>
      <c r="AD343" s="563"/>
      <c r="AE343" s="563"/>
      <c r="AF343" s="563"/>
      <c r="AG343" s="563"/>
      <c r="AH343" s="563"/>
      <c r="AI343" s="563"/>
      <c r="AJ343" s="563"/>
      <c r="AK343" s="43"/>
      <c r="AL343" s="43"/>
    </row>
    <row r="344" spans="2:38" ht="21.6" customHeight="1" x14ac:dyDescent="0.3">
      <c r="B344" s="106"/>
      <c r="C344" s="106"/>
      <c r="D344" s="106"/>
      <c r="E344" s="106"/>
      <c r="F344" s="106"/>
      <c r="G344" s="106"/>
      <c r="H344" s="106"/>
      <c r="I344" s="106"/>
      <c r="J344" s="106"/>
      <c r="K344" s="106"/>
      <c r="L344" s="106"/>
      <c r="M344" s="106"/>
      <c r="N344" s="106"/>
      <c r="O344" s="106"/>
      <c r="P344" s="106"/>
      <c r="Q344" s="106"/>
      <c r="R344" s="106"/>
      <c r="S344" s="106"/>
      <c r="T344" s="106"/>
      <c r="W344" s="956"/>
      <c r="X344" s="956"/>
      <c r="Y344" s="563"/>
      <c r="Z344" s="563"/>
      <c r="AA344" s="563"/>
      <c r="AB344" s="563"/>
      <c r="AC344" s="563"/>
      <c r="AD344" s="563"/>
      <c r="AE344" s="563"/>
      <c r="AF344" s="563"/>
      <c r="AG344" s="563"/>
      <c r="AH344" s="563"/>
      <c r="AI344" s="563"/>
      <c r="AJ344" s="563"/>
      <c r="AK344" s="43"/>
      <c r="AL344" s="43"/>
    </row>
    <row r="345" spans="2:38" ht="21.6" customHeight="1" x14ac:dyDescent="0.3">
      <c r="B345" s="106"/>
      <c r="C345" s="106"/>
      <c r="D345" s="106"/>
      <c r="E345" s="106"/>
      <c r="F345" s="106"/>
      <c r="G345" s="106"/>
      <c r="H345" s="106"/>
      <c r="I345" s="106"/>
      <c r="J345" s="106"/>
      <c r="K345" s="106"/>
      <c r="L345" s="106"/>
      <c r="M345" s="106"/>
      <c r="N345" s="106"/>
      <c r="O345" s="106"/>
      <c r="P345" s="106"/>
      <c r="Q345" s="106"/>
      <c r="R345" s="106"/>
      <c r="S345" s="106"/>
      <c r="T345" s="106"/>
      <c r="W345" s="956"/>
      <c r="X345" s="956"/>
      <c r="Y345" s="563"/>
      <c r="Z345" s="563"/>
      <c r="AA345" s="563"/>
      <c r="AB345" s="563"/>
      <c r="AC345" s="563"/>
      <c r="AD345" s="563"/>
      <c r="AE345" s="563"/>
      <c r="AF345" s="563"/>
      <c r="AG345" s="563"/>
      <c r="AH345" s="563"/>
      <c r="AI345" s="563"/>
      <c r="AJ345" s="563"/>
      <c r="AK345" s="43"/>
      <c r="AL345" s="43"/>
    </row>
    <row r="346" spans="2:38" ht="21.6" customHeight="1" x14ac:dyDescent="0.3">
      <c r="B346" s="106"/>
      <c r="C346" s="106"/>
      <c r="D346" s="106"/>
      <c r="E346" s="106"/>
      <c r="F346" s="106"/>
      <c r="G346" s="106"/>
      <c r="H346" s="106"/>
      <c r="I346" s="106"/>
      <c r="J346" s="106"/>
      <c r="K346" s="106"/>
      <c r="L346" s="106"/>
      <c r="M346" s="106"/>
      <c r="N346" s="106"/>
      <c r="O346" s="106"/>
      <c r="P346" s="106"/>
      <c r="Q346" s="106"/>
      <c r="R346" s="106"/>
      <c r="S346" s="106"/>
      <c r="T346" s="106"/>
      <c r="Y346" s="75"/>
      <c r="Z346" s="75"/>
      <c r="AA346" s="43"/>
      <c r="AB346" s="43"/>
      <c r="AC346" s="43"/>
      <c r="AD346" s="43"/>
      <c r="AE346" s="43"/>
      <c r="AF346" s="43"/>
      <c r="AG346" s="43"/>
      <c r="AH346" s="43"/>
      <c r="AI346" s="43"/>
      <c r="AJ346" s="43"/>
      <c r="AK346" s="43"/>
      <c r="AL346" s="43"/>
    </row>
    <row r="347" spans="2:38" ht="21.6" customHeight="1" x14ac:dyDescent="0.3">
      <c r="B347" s="106"/>
      <c r="C347" s="106"/>
      <c r="D347" s="106"/>
      <c r="E347" s="106"/>
      <c r="F347" s="106"/>
      <c r="G347" s="106"/>
      <c r="H347" s="106"/>
      <c r="I347" s="106"/>
      <c r="J347" s="106"/>
      <c r="K347" s="106"/>
      <c r="L347" s="106"/>
      <c r="M347" s="106"/>
      <c r="N347" s="106"/>
      <c r="O347" s="106"/>
      <c r="P347" s="106"/>
      <c r="Q347" s="106"/>
      <c r="R347" s="106"/>
      <c r="S347" s="106"/>
      <c r="T347" s="106"/>
    </row>
    <row r="348" spans="2:38" ht="21.6" customHeight="1" x14ac:dyDescent="0.3">
      <c r="B348" s="106"/>
      <c r="C348" s="106"/>
      <c r="D348" s="106"/>
      <c r="E348" s="106"/>
      <c r="F348" s="106"/>
      <c r="G348" s="106"/>
      <c r="H348" s="106"/>
      <c r="I348" s="106"/>
      <c r="J348" s="106"/>
      <c r="K348" s="106"/>
      <c r="L348" s="106"/>
      <c r="M348" s="106"/>
      <c r="N348" s="106"/>
      <c r="O348" s="106"/>
      <c r="P348" s="106"/>
      <c r="Q348" s="106"/>
      <c r="R348" s="106"/>
      <c r="S348" s="106"/>
      <c r="T348" s="106"/>
    </row>
    <row r="349" spans="2:38" ht="14.4" customHeight="1" x14ac:dyDescent="0.3">
      <c r="B349" s="106"/>
      <c r="C349" s="106"/>
      <c r="D349" s="106"/>
      <c r="E349" s="106"/>
      <c r="F349" s="106"/>
      <c r="G349" s="106"/>
      <c r="H349" s="106"/>
      <c r="I349" s="106"/>
      <c r="J349" s="106"/>
      <c r="K349" s="106"/>
      <c r="L349" s="106"/>
      <c r="M349" s="106"/>
      <c r="N349" s="106"/>
      <c r="O349" s="106"/>
      <c r="P349" s="106"/>
      <c r="Q349" s="106"/>
      <c r="R349" s="106"/>
      <c r="S349" s="106"/>
      <c r="T349" s="106"/>
    </row>
    <row r="350" spans="2:38" ht="8.4" customHeight="1" x14ac:dyDescent="0.3">
      <c r="B350" s="106"/>
      <c r="C350" s="106"/>
      <c r="D350" s="106"/>
      <c r="E350" s="106"/>
      <c r="F350" s="106"/>
      <c r="G350" s="106"/>
      <c r="H350" s="106"/>
      <c r="I350" s="106"/>
      <c r="J350" s="106"/>
      <c r="K350" s="106"/>
      <c r="L350" s="106"/>
      <c r="M350" s="106"/>
      <c r="N350" s="106"/>
      <c r="O350" s="106"/>
      <c r="P350" s="106"/>
      <c r="Q350" s="106"/>
      <c r="R350" s="106"/>
      <c r="S350" s="106"/>
      <c r="T350" s="106"/>
    </row>
    <row r="352" spans="2:38" x14ac:dyDescent="0.3">
      <c r="B352" s="106"/>
      <c r="C352" s="106"/>
      <c r="D352" s="106"/>
      <c r="E352" s="106"/>
      <c r="F352" s="106"/>
      <c r="G352" s="106"/>
      <c r="H352" s="106"/>
      <c r="I352" s="106"/>
      <c r="J352" s="106"/>
      <c r="K352" s="106"/>
      <c r="L352" s="106"/>
      <c r="M352" s="106"/>
      <c r="N352" s="106"/>
      <c r="O352" s="106"/>
      <c r="P352" s="106"/>
      <c r="Q352" s="106"/>
      <c r="R352" s="106"/>
      <c r="S352" s="106"/>
      <c r="T352" s="106"/>
    </row>
    <row r="353" spans="2:20" x14ac:dyDescent="0.3">
      <c r="B353" s="106"/>
      <c r="C353" s="106"/>
      <c r="D353" s="106"/>
      <c r="E353" s="106"/>
      <c r="F353" s="106"/>
      <c r="G353" s="106"/>
      <c r="H353" s="106"/>
      <c r="I353" s="106"/>
      <c r="J353" s="106"/>
      <c r="K353" s="106"/>
      <c r="L353" s="106"/>
      <c r="M353" s="106"/>
      <c r="N353" s="106"/>
      <c r="O353" s="106"/>
      <c r="P353" s="106"/>
      <c r="Q353" s="106"/>
      <c r="R353" s="106"/>
      <c r="S353" s="106"/>
      <c r="T353" s="106"/>
    </row>
    <row r="354" spans="2:20" x14ac:dyDescent="0.3">
      <c r="B354" s="106"/>
      <c r="C354" s="106"/>
      <c r="D354" s="106"/>
      <c r="E354" s="106"/>
      <c r="F354" s="106"/>
      <c r="G354" s="106"/>
      <c r="H354" s="106"/>
      <c r="I354" s="106"/>
      <c r="J354" s="106"/>
      <c r="K354" s="106"/>
      <c r="L354" s="106"/>
      <c r="M354" s="106"/>
      <c r="N354" s="106"/>
      <c r="O354" s="106"/>
      <c r="P354" s="106"/>
      <c r="Q354" s="106"/>
      <c r="R354" s="106"/>
      <c r="S354" s="106"/>
      <c r="T354" s="106"/>
    </row>
    <row r="355" spans="2:20" x14ac:dyDescent="0.3">
      <c r="B355" s="106"/>
      <c r="C355" s="106"/>
      <c r="D355" s="106"/>
      <c r="E355" s="106"/>
      <c r="F355" s="106"/>
      <c r="G355" s="106"/>
      <c r="H355" s="106"/>
      <c r="I355" s="106"/>
      <c r="J355" s="106"/>
      <c r="K355" s="106"/>
      <c r="L355" s="106"/>
      <c r="M355" s="106"/>
      <c r="N355" s="106"/>
      <c r="O355" s="106"/>
      <c r="P355" s="106"/>
      <c r="Q355" s="106"/>
      <c r="R355" s="106"/>
      <c r="S355" s="106"/>
      <c r="T355" s="106"/>
    </row>
    <row r="356" spans="2:20" x14ac:dyDescent="0.3">
      <c r="B356" s="106"/>
      <c r="C356" s="106"/>
      <c r="D356" s="106"/>
      <c r="E356" s="106"/>
      <c r="F356" s="106"/>
      <c r="G356" s="106"/>
      <c r="H356" s="106"/>
      <c r="I356" s="106"/>
      <c r="J356" s="106"/>
      <c r="K356" s="106"/>
      <c r="L356" s="106"/>
      <c r="M356" s="106"/>
      <c r="N356" s="106"/>
      <c r="O356" s="106"/>
      <c r="P356" s="106"/>
      <c r="Q356" s="106"/>
      <c r="R356" s="106"/>
      <c r="S356" s="106"/>
      <c r="T356" s="106"/>
    </row>
    <row r="357" spans="2:20" x14ac:dyDescent="0.3">
      <c r="B357" s="106"/>
      <c r="C357" s="106"/>
      <c r="D357" s="106"/>
      <c r="E357" s="106"/>
      <c r="F357" s="106"/>
      <c r="G357" s="106"/>
      <c r="H357" s="106"/>
      <c r="I357" s="106"/>
      <c r="J357" s="106"/>
      <c r="K357" s="106"/>
      <c r="L357" s="106"/>
      <c r="M357" s="106"/>
      <c r="N357" s="106"/>
      <c r="O357" s="106"/>
      <c r="P357" s="106"/>
      <c r="Q357" s="106"/>
      <c r="R357" s="106"/>
      <c r="S357" s="106"/>
      <c r="T357" s="106"/>
    </row>
    <row r="358" spans="2:20" x14ac:dyDescent="0.3">
      <c r="B358" s="106"/>
      <c r="C358" s="106"/>
      <c r="D358" s="106"/>
      <c r="E358" s="106"/>
      <c r="F358" s="106"/>
      <c r="G358" s="106"/>
      <c r="H358" s="106"/>
      <c r="I358" s="106"/>
      <c r="J358" s="106"/>
      <c r="K358" s="106"/>
      <c r="L358" s="106"/>
      <c r="M358" s="106"/>
      <c r="N358" s="106"/>
      <c r="O358" s="106"/>
      <c r="P358" s="106"/>
      <c r="Q358" s="106"/>
      <c r="R358" s="106"/>
      <c r="S358" s="106"/>
      <c r="T358" s="106"/>
    </row>
    <row r="359" spans="2:20" x14ac:dyDescent="0.3">
      <c r="B359" s="106"/>
      <c r="C359" s="106"/>
      <c r="D359" s="106"/>
      <c r="E359" s="106"/>
      <c r="F359" s="106"/>
      <c r="G359" s="106"/>
      <c r="H359" s="106"/>
      <c r="I359" s="106"/>
      <c r="J359" s="106"/>
      <c r="K359" s="106"/>
      <c r="L359" s="106"/>
      <c r="M359" s="106"/>
      <c r="N359" s="106"/>
      <c r="O359" s="106"/>
      <c r="P359" s="106"/>
      <c r="Q359" s="106"/>
      <c r="R359" s="106"/>
      <c r="S359" s="106"/>
      <c r="T359" s="106"/>
    </row>
    <row r="360" spans="2:20" x14ac:dyDescent="0.3">
      <c r="B360" s="106"/>
      <c r="C360" s="106"/>
      <c r="D360" s="106"/>
      <c r="E360" s="106"/>
      <c r="F360" s="106"/>
      <c r="G360" s="106"/>
      <c r="H360" s="106"/>
      <c r="I360" s="106"/>
      <c r="J360" s="106"/>
      <c r="K360" s="106"/>
      <c r="L360" s="106"/>
      <c r="M360" s="106"/>
      <c r="N360" s="106"/>
      <c r="O360" s="106"/>
      <c r="P360" s="106"/>
      <c r="Q360" s="106"/>
      <c r="R360" s="106"/>
      <c r="S360" s="106"/>
      <c r="T360" s="106"/>
    </row>
    <row r="361" spans="2:20" ht="14.4" customHeight="1" x14ac:dyDescent="0.3">
      <c r="B361" s="106"/>
      <c r="C361" s="106"/>
      <c r="D361" s="106"/>
      <c r="E361" s="106"/>
      <c r="F361" s="106"/>
      <c r="G361" s="106"/>
      <c r="H361" s="106"/>
      <c r="I361" s="106"/>
      <c r="J361" s="106"/>
      <c r="K361" s="106"/>
      <c r="L361" s="106"/>
      <c r="M361" s="106"/>
      <c r="N361" s="106"/>
      <c r="O361" s="106"/>
      <c r="P361" s="106"/>
      <c r="Q361" s="106"/>
      <c r="R361" s="106"/>
      <c r="S361" s="106"/>
      <c r="T361" s="106"/>
    </row>
    <row r="362" spans="2:20" ht="14.4" customHeight="1" x14ac:dyDescent="0.3">
      <c r="B362" s="106"/>
      <c r="C362" s="106"/>
      <c r="D362" s="106"/>
      <c r="E362" s="106"/>
      <c r="F362" s="106"/>
      <c r="G362" s="106"/>
      <c r="H362" s="106"/>
      <c r="I362" s="106"/>
      <c r="J362" s="106"/>
      <c r="K362" s="106"/>
      <c r="L362" s="106"/>
      <c r="M362" s="106"/>
      <c r="N362" s="106"/>
      <c r="O362" s="106"/>
      <c r="P362" s="106"/>
      <c r="Q362" s="106"/>
      <c r="R362" s="106"/>
      <c r="S362" s="106"/>
      <c r="T362" s="106"/>
    </row>
    <row r="363" spans="2:20" ht="21.6" customHeight="1" x14ac:dyDescent="0.3">
      <c r="B363" s="106"/>
      <c r="C363" s="106"/>
      <c r="D363" s="106"/>
      <c r="E363" s="106"/>
      <c r="F363" s="106"/>
      <c r="G363" s="106"/>
      <c r="H363" s="106"/>
      <c r="I363" s="106"/>
      <c r="J363" s="106"/>
      <c r="K363" s="106"/>
      <c r="L363" s="106"/>
      <c r="M363" s="106"/>
      <c r="N363" s="106"/>
      <c r="O363" s="106"/>
      <c r="P363" s="106"/>
      <c r="Q363" s="106"/>
      <c r="R363" s="106"/>
      <c r="S363" s="106"/>
      <c r="T363" s="106"/>
    </row>
    <row r="364" spans="2:20" ht="21.6" customHeight="1" x14ac:dyDescent="0.3">
      <c r="B364" s="106"/>
      <c r="C364" s="106"/>
      <c r="D364" s="106"/>
      <c r="E364" s="744" t="str">
        <f>Safra!C792</f>
        <v>REBANHO ATUAL</v>
      </c>
      <c r="F364" s="745"/>
      <c r="G364" s="745"/>
      <c r="H364" s="745"/>
      <c r="I364" s="745"/>
      <c r="J364" s="745"/>
      <c r="K364" s="745"/>
      <c r="L364" s="745"/>
      <c r="M364" s="745"/>
      <c r="N364" s="745"/>
      <c r="O364" s="745"/>
      <c r="P364" s="745"/>
      <c r="Q364" s="746"/>
      <c r="R364" s="106"/>
      <c r="S364" s="106"/>
      <c r="T364" s="106"/>
    </row>
    <row r="365" spans="2:20" ht="21.6" customHeight="1" x14ac:dyDescent="0.3">
      <c r="B365" s="106"/>
      <c r="C365" s="106"/>
      <c r="D365" s="106"/>
      <c r="E365" s="929" t="str">
        <f>Safra!C793</f>
        <v>Categoria</v>
      </c>
      <c r="F365" s="929"/>
      <c r="G365" s="929"/>
      <c r="H365" s="822">
        <f>Safra!J793</f>
        <v>2023</v>
      </c>
      <c r="I365" s="703"/>
      <c r="J365" s="822">
        <f>Safra!M793</f>
        <v>2024</v>
      </c>
      <c r="K365" s="703"/>
      <c r="L365" s="822">
        <f>Safra!P793</f>
        <v>2025</v>
      </c>
      <c r="M365" s="703"/>
      <c r="N365" s="822">
        <f>Safra!S793</f>
        <v>2026</v>
      </c>
      <c r="O365" s="703"/>
      <c r="P365" s="822">
        <f>Safra!V793</f>
        <v>2027</v>
      </c>
      <c r="Q365" s="703"/>
      <c r="R365" s="106"/>
      <c r="S365" s="106"/>
      <c r="T365" s="106"/>
    </row>
    <row r="366" spans="2:20" ht="21.6" customHeight="1" x14ac:dyDescent="0.3">
      <c r="B366" s="106"/>
      <c r="C366" s="106"/>
      <c r="D366" s="106"/>
      <c r="E366" s="968" t="str">
        <f>Safra!C795</f>
        <v>Fêmeas: 0-12 meses</v>
      </c>
      <c r="F366" s="968"/>
      <c r="G366" s="968"/>
      <c r="H366" s="969">
        <f>Safra!K795</f>
        <v>0</v>
      </c>
      <c r="I366" s="969"/>
      <c r="J366" s="969">
        <f>Safra!N795</f>
        <v>0</v>
      </c>
      <c r="K366" s="969"/>
      <c r="L366" s="969">
        <f>Safra!Q795</f>
        <v>0</v>
      </c>
      <c r="M366" s="969"/>
      <c r="N366" s="969">
        <f>Safra!T795</f>
        <v>0</v>
      </c>
      <c r="O366" s="969"/>
      <c r="P366" s="969">
        <f>Safra!W795</f>
        <v>0</v>
      </c>
      <c r="Q366" s="969"/>
      <c r="R366" s="106"/>
      <c r="S366" s="106"/>
      <c r="T366" s="106"/>
    </row>
    <row r="367" spans="2:20" ht="21.6" customHeight="1" x14ac:dyDescent="0.3">
      <c r="B367" s="106"/>
      <c r="C367" s="106"/>
      <c r="D367" s="106"/>
      <c r="E367" s="928" t="str">
        <f>Safra!C796</f>
        <v>Fêmeas: 12-24 meses</v>
      </c>
      <c r="F367" s="928"/>
      <c r="G367" s="928"/>
      <c r="H367" s="924">
        <f>Safra!K796</f>
        <v>0</v>
      </c>
      <c r="I367" s="924"/>
      <c r="J367" s="924">
        <f>Safra!N796</f>
        <v>0</v>
      </c>
      <c r="K367" s="924"/>
      <c r="L367" s="924">
        <f>Safra!Q796</f>
        <v>0</v>
      </c>
      <c r="M367" s="924"/>
      <c r="N367" s="924">
        <f>Safra!T796</f>
        <v>0</v>
      </c>
      <c r="O367" s="924"/>
      <c r="P367" s="924">
        <f>Safra!W796</f>
        <v>0</v>
      </c>
      <c r="Q367" s="924"/>
      <c r="R367" s="106"/>
      <c r="S367" s="106"/>
      <c r="T367" s="106"/>
    </row>
    <row r="368" spans="2:20" ht="21.6" customHeight="1" x14ac:dyDescent="0.3">
      <c r="B368" s="106"/>
      <c r="C368" s="106"/>
      <c r="D368" s="106"/>
      <c r="E368" s="928" t="str">
        <f>Safra!C797</f>
        <v>Fêmeas: 24-36 meses</v>
      </c>
      <c r="F368" s="928"/>
      <c r="G368" s="928"/>
      <c r="H368" s="924">
        <f>Safra!K797</f>
        <v>0</v>
      </c>
      <c r="I368" s="924"/>
      <c r="J368" s="924">
        <f>Safra!N797</f>
        <v>0</v>
      </c>
      <c r="K368" s="924"/>
      <c r="L368" s="924">
        <f>Safra!Q797</f>
        <v>0</v>
      </c>
      <c r="M368" s="924"/>
      <c r="N368" s="924">
        <f>Safra!T797</f>
        <v>0</v>
      </c>
      <c r="O368" s="924"/>
      <c r="P368" s="924">
        <f>Safra!W797</f>
        <v>0</v>
      </c>
      <c r="Q368" s="924"/>
      <c r="R368" s="106"/>
      <c r="S368" s="106"/>
      <c r="T368" s="106"/>
    </row>
    <row r="369" spans="2:20" ht="21.6" customHeight="1" x14ac:dyDescent="0.3">
      <c r="B369" s="106"/>
      <c r="C369" s="106"/>
      <c r="D369" s="106"/>
      <c r="E369" s="928" t="str">
        <f>Safra!C798</f>
        <v>Fêmeas: +36 meses</v>
      </c>
      <c r="F369" s="928"/>
      <c r="G369" s="928"/>
      <c r="H369" s="924">
        <f>Safra!K798</f>
        <v>0</v>
      </c>
      <c r="I369" s="924"/>
      <c r="J369" s="924">
        <f>Safra!N798</f>
        <v>0</v>
      </c>
      <c r="K369" s="924"/>
      <c r="L369" s="924">
        <f>Safra!Q798</f>
        <v>0</v>
      </c>
      <c r="M369" s="924"/>
      <c r="N369" s="924">
        <f>Safra!T798</f>
        <v>0</v>
      </c>
      <c r="O369" s="924"/>
      <c r="P369" s="924">
        <f>Safra!W798</f>
        <v>0</v>
      </c>
      <c r="Q369" s="924"/>
      <c r="R369" s="106"/>
      <c r="S369" s="106"/>
      <c r="T369" s="106"/>
    </row>
    <row r="370" spans="2:20" ht="21.6" customHeight="1" x14ac:dyDescent="0.3">
      <c r="B370" s="106"/>
      <c r="C370" s="106"/>
      <c r="D370" s="106"/>
      <c r="E370" s="928" t="str">
        <f>Safra!C799</f>
        <v>Machos: 0-12 meses</v>
      </c>
      <c r="F370" s="928"/>
      <c r="G370" s="928"/>
      <c r="H370" s="924">
        <f>Safra!K799</f>
        <v>0</v>
      </c>
      <c r="I370" s="924"/>
      <c r="J370" s="924">
        <f>Safra!N799</f>
        <v>0</v>
      </c>
      <c r="K370" s="924"/>
      <c r="L370" s="924">
        <f>Safra!Q799</f>
        <v>0</v>
      </c>
      <c r="M370" s="924"/>
      <c r="N370" s="924">
        <f>Safra!T799</f>
        <v>0</v>
      </c>
      <c r="O370" s="924"/>
      <c r="P370" s="924">
        <f>Safra!W799</f>
        <v>0</v>
      </c>
      <c r="Q370" s="924"/>
      <c r="R370" s="106"/>
      <c r="S370" s="106"/>
      <c r="T370" s="106"/>
    </row>
    <row r="371" spans="2:20" ht="21.6" customHeight="1" x14ac:dyDescent="0.3">
      <c r="B371" s="106"/>
      <c r="C371" s="106"/>
      <c r="D371" s="106"/>
      <c r="E371" s="928" t="str">
        <f>Safra!C800</f>
        <v>Machos: 12-24 meses</v>
      </c>
      <c r="F371" s="928"/>
      <c r="G371" s="928"/>
      <c r="H371" s="924">
        <f>Safra!K800</f>
        <v>0</v>
      </c>
      <c r="I371" s="924"/>
      <c r="J371" s="924">
        <f>Safra!N800</f>
        <v>0</v>
      </c>
      <c r="K371" s="924"/>
      <c r="L371" s="924">
        <f>Safra!Q800</f>
        <v>0</v>
      </c>
      <c r="M371" s="924"/>
      <c r="N371" s="924">
        <f>Safra!T800</f>
        <v>0</v>
      </c>
      <c r="O371" s="924"/>
      <c r="P371" s="924">
        <f>Safra!W800</f>
        <v>0</v>
      </c>
      <c r="Q371" s="924"/>
      <c r="R371" s="106"/>
      <c r="S371" s="106"/>
      <c r="T371" s="106"/>
    </row>
    <row r="372" spans="2:20" ht="21.6" customHeight="1" x14ac:dyDescent="0.3">
      <c r="B372" s="106"/>
      <c r="C372" s="106"/>
      <c r="D372" s="106"/>
      <c r="E372" s="928" t="str">
        <f>Safra!C801</f>
        <v>Machos: 24-36 meses</v>
      </c>
      <c r="F372" s="928"/>
      <c r="G372" s="928"/>
      <c r="H372" s="924">
        <f>Safra!K801</f>
        <v>0</v>
      </c>
      <c r="I372" s="924"/>
      <c r="J372" s="924">
        <f>Safra!N801</f>
        <v>0</v>
      </c>
      <c r="K372" s="924"/>
      <c r="L372" s="924">
        <f>Safra!Q801</f>
        <v>0</v>
      </c>
      <c r="M372" s="924"/>
      <c r="N372" s="924">
        <f>Safra!T801</f>
        <v>0</v>
      </c>
      <c r="O372" s="924"/>
      <c r="P372" s="924">
        <f>Safra!W801</f>
        <v>0</v>
      </c>
      <c r="Q372" s="924"/>
      <c r="R372" s="106"/>
      <c r="S372" s="106"/>
      <c r="T372" s="106"/>
    </row>
    <row r="373" spans="2:20" ht="21.6" customHeight="1" x14ac:dyDescent="0.3">
      <c r="B373" s="106"/>
      <c r="C373" s="106"/>
      <c r="D373" s="106"/>
      <c r="E373" s="928" t="str">
        <f>Safra!C802</f>
        <v>Machos: +36 meses</v>
      </c>
      <c r="F373" s="928"/>
      <c r="G373" s="928"/>
      <c r="H373" s="924">
        <f>Safra!K802</f>
        <v>0</v>
      </c>
      <c r="I373" s="924"/>
      <c r="J373" s="924">
        <f>Safra!N802</f>
        <v>0</v>
      </c>
      <c r="K373" s="924"/>
      <c r="L373" s="924">
        <f>Safra!Q802</f>
        <v>0</v>
      </c>
      <c r="M373" s="924"/>
      <c r="N373" s="924">
        <f>Safra!T802</f>
        <v>0</v>
      </c>
      <c r="O373" s="924"/>
      <c r="P373" s="924">
        <f>Safra!W802</f>
        <v>0</v>
      </c>
      <c r="Q373" s="924"/>
      <c r="R373" s="106"/>
      <c r="S373" s="106"/>
      <c r="T373" s="106"/>
    </row>
    <row r="374" spans="2:20" ht="21.6" customHeight="1" x14ac:dyDescent="0.3">
      <c r="B374" s="106"/>
      <c r="C374" s="106"/>
      <c r="D374" s="106"/>
      <c r="E374" s="931" t="str">
        <f>Safra!C803</f>
        <v>Quantidade Total</v>
      </c>
      <c r="F374" s="931"/>
      <c r="G374" s="931"/>
      <c r="H374" s="925">
        <f>Safra!K803</f>
        <v>0</v>
      </c>
      <c r="I374" s="925"/>
      <c r="J374" s="925">
        <f>Safra!N803</f>
        <v>0</v>
      </c>
      <c r="K374" s="925"/>
      <c r="L374" s="925">
        <f>Safra!Q803</f>
        <v>0</v>
      </c>
      <c r="M374" s="925"/>
      <c r="N374" s="925">
        <f>Safra!T803</f>
        <v>0</v>
      </c>
      <c r="O374" s="925"/>
      <c r="P374" s="925">
        <f>Safra!W803</f>
        <v>0</v>
      </c>
      <c r="Q374" s="925"/>
      <c r="R374" s="106"/>
      <c r="S374" s="106"/>
      <c r="T374" s="106"/>
    </row>
    <row r="375" spans="2:20" ht="21.6" customHeight="1" x14ac:dyDescent="0.3">
      <c r="B375" s="106"/>
      <c r="C375" s="106"/>
      <c r="D375" s="106"/>
      <c r="E375" s="923"/>
      <c r="F375" s="923"/>
      <c r="G375" s="923"/>
      <c r="H375" s="106"/>
      <c r="I375" s="106"/>
      <c r="J375" s="926"/>
      <c r="K375" s="926"/>
      <c r="L375" s="927"/>
      <c r="M375" s="927"/>
      <c r="N375" s="927"/>
      <c r="O375" s="927"/>
      <c r="P375" s="927"/>
      <c r="Q375" s="927"/>
      <c r="R375" s="106"/>
      <c r="S375" s="106"/>
      <c r="T375" s="106"/>
    </row>
    <row r="376" spans="2:20" ht="21.6" customHeight="1" x14ac:dyDescent="0.3">
      <c r="B376" s="106"/>
      <c r="C376" s="106"/>
      <c r="D376" s="106"/>
      <c r="E376" s="106"/>
      <c r="F376" s="106"/>
      <c r="G376" s="106"/>
      <c r="H376" s="106"/>
      <c r="I376" s="106"/>
      <c r="J376" s="106"/>
      <c r="K376" s="106"/>
      <c r="L376" s="106"/>
      <c r="M376" s="106"/>
      <c r="N376" s="106"/>
      <c r="O376" s="106"/>
      <c r="P376" s="106"/>
      <c r="Q376" s="106"/>
      <c r="R376" s="106"/>
      <c r="S376" s="106"/>
      <c r="T376" s="106"/>
    </row>
    <row r="377" spans="2:20" ht="21.6" customHeight="1" x14ac:dyDescent="0.3">
      <c r="B377" s="106"/>
      <c r="C377" s="106"/>
      <c r="D377" s="106"/>
      <c r="E377" s="106"/>
      <c r="F377" s="106"/>
      <c r="G377" s="106"/>
      <c r="H377" s="106"/>
      <c r="I377" s="106"/>
      <c r="J377" s="106"/>
      <c r="K377" s="106"/>
      <c r="L377" s="106"/>
      <c r="M377" s="106"/>
      <c r="N377" s="106"/>
      <c r="O377" s="106"/>
      <c r="Q377" s="106"/>
      <c r="R377" s="106"/>
      <c r="S377" s="106"/>
      <c r="T377" s="106"/>
    </row>
    <row r="378" spans="2:20" ht="14.4" customHeight="1" x14ac:dyDescent="0.3">
      <c r="B378" s="106"/>
      <c r="C378" s="106"/>
      <c r="D378" s="106"/>
      <c r="E378" s="106"/>
      <c r="F378" s="106"/>
      <c r="G378" s="106"/>
      <c r="H378" s="106"/>
      <c r="I378" s="106"/>
      <c r="J378" s="106"/>
      <c r="K378" s="106"/>
      <c r="L378" s="106"/>
      <c r="M378" s="106"/>
      <c r="N378" s="106"/>
      <c r="O378" s="106"/>
      <c r="P378" s="106"/>
      <c r="Q378" s="106"/>
      <c r="R378" s="106"/>
      <c r="S378" s="106"/>
      <c r="T378" s="106"/>
    </row>
    <row r="379" spans="2:20" ht="8.4" customHeight="1" x14ac:dyDescent="0.3">
      <c r="B379" s="106"/>
      <c r="C379" s="106"/>
      <c r="D379" s="106"/>
      <c r="E379" s="106"/>
      <c r="F379" s="106"/>
      <c r="G379" s="106"/>
      <c r="H379" s="106"/>
      <c r="I379" s="106"/>
      <c r="J379" s="106"/>
      <c r="K379" s="106"/>
      <c r="L379" s="106"/>
      <c r="M379" s="106"/>
      <c r="N379" s="106"/>
      <c r="O379" s="106"/>
      <c r="P379" s="106"/>
      <c r="Q379" s="106"/>
      <c r="R379" s="106"/>
      <c r="S379" s="106"/>
      <c r="T379" s="106"/>
    </row>
    <row r="381" spans="2:20" x14ac:dyDescent="0.3">
      <c r="B381" s="106"/>
      <c r="C381" s="106"/>
      <c r="D381" s="106"/>
      <c r="E381" s="106"/>
      <c r="F381" s="106"/>
      <c r="G381" s="106"/>
      <c r="H381" s="106"/>
      <c r="I381" s="106"/>
      <c r="J381" s="106"/>
      <c r="K381" s="106"/>
      <c r="L381" s="106"/>
      <c r="M381" s="106"/>
      <c r="N381" s="106"/>
      <c r="O381" s="106"/>
      <c r="P381" s="106"/>
      <c r="Q381" s="106"/>
      <c r="R381" s="106"/>
      <c r="S381" s="106"/>
      <c r="T381" s="106"/>
    </row>
    <row r="382" spans="2:20" x14ac:dyDescent="0.3">
      <c r="B382" s="106"/>
      <c r="C382" s="106"/>
      <c r="D382" s="106"/>
      <c r="E382" s="106"/>
      <c r="F382" s="106"/>
      <c r="G382" s="106"/>
      <c r="H382" s="106"/>
      <c r="I382" s="106"/>
      <c r="J382" s="106"/>
      <c r="K382" s="106"/>
      <c r="L382" s="106"/>
      <c r="M382" s="106"/>
      <c r="N382" s="106"/>
      <c r="O382" s="106"/>
      <c r="P382" s="106"/>
      <c r="Q382" s="106"/>
      <c r="R382" s="106"/>
      <c r="S382" s="106"/>
      <c r="T382" s="106"/>
    </row>
    <row r="383" spans="2:20" x14ac:dyDescent="0.3">
      <c r="B383" s="106"/>
      <c r="C383" s="106"/>
      <c r="D383" s="106"/>
      <c r="E383" s="106"/>
      <c r="F383" s="106"/>
      <c r="G383" s="106"/>
      <c r="H383" s="106"/>
      <c r="I383" s="106"/>
      <c r="J383" s="106"/>
      <c r="K383" s="106"/>
      <c r="L383" s="106"/>
      <c r="M383" s="106"/>
      <c r="N383" s="106"/>
      <c r="O383" s="106"/>
      <c r="P383" s="106"/>
      <c r="Q383" s="106"/>
      <c r="R383" s="106"/>
      <c r="S383" s="106"/>
      <c r="T383" s="106"/>
    </row>
    <row r="384" spans="2:20" x14ac:dyDescent="0.3">
      <c r="B384" s="106"/>
      <c r="C384" s="106"/>
      <c r="D384" s="106"/>
      <c r="E384" s="106"/>
      <c r="F384" s="106"/>
      <c r="G384" s="106"/>
      <c r="H384" s="106"/>
      <c r="I384" s="106"/>
      <c r="J384" s="106"/>
      <c r="K384" s="106"/>
      <c r="L384" s="106"/>
      <c r="M384" s="106"/>
      <c r="N384" s="106"/>
      <c r="O384" s="106"/>
      <c r="P384" s="106"/>
      <c r="Q384" s="106"/>
      <c r="R384" s="106"/>
      <c r="S384" s="106"/>
      <c r="T384" s="106"/>
    </row>
    <row r="385" spans="2:20" x14ac:dyDescent="0.3">
      <c r="B385" s="106"/>
      <c r="C385" s="106"/>
      <c r="D385" s="106"/>
      <c r="E385" s="106"/>
      <c r="F385" s="106"/>
      <c r="G385" s="106"/>
      <c r="H385" s="106"/>
      <c r="I385" s="106"/>
      <c r="J385" s="106"/>
      <c r="K385" s="106"/>
      <c r="L385" s="106"/>
      <c r="M385" s="106"/>
      <c r="N385" s="106"/>
      <c r="O385" s="106"/>
      <c r="P385" s="106"/>
      <c r="Q385" s="106"/>
      <c r="R385" s="106"/>
      <c r="S385" s="106"/>
      <c r="T385" s="106"/>
    </row>
    <row r="386" spans="2:20" x14ac:dyDescent="0.3">
      <c r="B386" s="106"/>
      <c r="C386" s="106"/>
      <c r="D386" s="106"/>
      <c r="E386" s="106"/>
      <c r="F386" s="106"/>
      <c r="G386" s="106"/>
      <c r="H386" s="106"/>
      <c r="I386" s="106"/>
      <c r="J386" s="106"/>
      <c r="K386" s="106"/>
      <c r="L386" s="106"/>
      <c r="M386" s="106"/>
      <c r="N386" s="106"/>
      <c r="O386" s="106"/>
      <c r="P386" s="106"/>
      <c r="Q386" s="106"/>
      <c r="R386" s="106"/>
      <c r="S386" s="106"/>
      <c r="T386" s="106"/>
    </row>
    <row r="387" spans="2:20" x14ac:dyDescent="0.3">
      <c r="B387" s="106"/>
      <c r="C387" s="106"/>
      <c r="D387" s="106"/>
      <c r="E387" s="106"/>
      <c r="F387" s="106"/>
      <c r="G387" s="106"/>
      <c r="H387" s="106"/>
      <c r="I387" s="106"/>
      <c r="J387" s="106"/>
      <c r="K387" s="106"/>
      <c r="L387" s="106"/>
      <c r="M387" s="106"/>
      <c r="N387" s="106"/>
      <c r="O387" s="106"/>
      <c r="P387" s="106"/>
      <c r="Q387" s="106"/>
      <c r="R387" s="106"/>
      <c r="S387" s="106"/>
      <c r="T387" s="106"/>
    </row>
    <row r="388" spans="2:20" ht="21.6" customHeight="1" x14ac:dyDescent="0.3">
      <c r="B388" s="106"/>
      <c r="C388" s="744" t="str">
        <f>Safra!C815</f>
        <v>BOVINOS</v>
      </c>
      <c r="D388" s="745"/>
      <c r="E388" s="745"/>
      <c r="F388" s="745"/>
      <c r="G388" s="745"/>
      <c r="H388" s="745"/>
      <c r="I388" s="745"/>
      <c r="J388" s="745"/>
      <c r="K388" s="745"/>
      <c r="L388" s="745"/>
      <c r="M388" s="745"/>
      <c r="N388" s="745"/>
      <c r="O388" s="745"/>
      <c r="P388" s="745"/>
      <c r="Q388" s="746"/>
      <c r="R388" s="106"/>
      <c r="S388" s="106"/>
      <c r="T388" s="106"/>
    </row>
    <row r="389" spans="2:20" ht="21.6" customHeight="1" x14ac:dyDescent="0.3">
      <c r="B389" s="106"/>
      <c r="C389" s="920" t="str">
        <f>Safra!C816</f>
        <v>Descrição</v>
      </c>
      <c r="D389" s="921"/>
      <c r="E389" s="921"/>
      <c r="F389" s="921"/>
      <c r="G389" s="922"/>
      <c r="H389" s="919">
        <f>Safra!J816</f>
        <v>2023</v>
      </c>
      <c r="I389" s="919"/>
      <c r="J389" s="919">
        <f>Safra!M816</f>
        <v>2024</v>
      </c>
      <c r="K389" s="919"/>
      <c r="L389" s="919">
        <f>Safra!P816</f>
        <v>2025</v>
      </c>
      <c r="M389" s="919"/>
      <c r="N389" s="919">
        <f>Safra!S816</f>
        <v>2026</v>
      </c>
      <c r="O389" s="919"/>
      <c r="P389" s="919">
        <f>Safra!V816</f>
        <v>2027</v>
      </c>
      <c r="Q389" s="919"/>
      <c r="R389" s="106"/>
      <c r="S389" s="106"/>
      <c r="T389" s="106"/>
    </row>
    <row r="390" spans="2:20" ht="21.6" customHeight="1" x14ac:dyDescent="0.3">
      <c r="B390" s="106"/>
      <c r="C390" s="344" t="str">
        <f>Safra!C818</f>
        <v>Ciclo Produtivo Pecuário (Selecione a opção)</v>
      </c>
      <c r="D390" s="345"/>
      <c r="E390" s="345"/>
      <c r="F390" s="345"/>
      <c r="G390" s="346"/>
      <c r="H390" s="916" t="str">
        <f>Safra!K818</f>
        <v>Recria Engorda</v>
      </c>
      <c r="I390" s="917"/>
      <c r="J390" s="916">
        <f>Safra!N818</f>
        <v>0</v>
      </c>
      <c r="K390" s="917"/>
      <c r="L390" s="916">
        <f>Safra!Q818</f>
        <v>0</v>
      </c>
      <c r="M390" s="917"/>
      <c r="N390" s="916">
        <f>Safra!T818</f>
        <v>0</v>
      </c>
      <c r="O390" s="917"/>
      <c r="P390" s="916">
        <f>Safra!W818</f>
        <v>0</v>
      </c>
      <c r="Q390" s="917"/>
      <c r="R390" s="106"/>
      <c r="S390" s="106"/>
      <c r="T390" s="106"/>
    </row>
    <row r="391" spans="2:20" ht="21.6" customHeight="1" x14ac:dyDescent="0.3">
      <c r="B391" s="106"/>
      <c r="C391" s="344" t="str">
        <f>Safra!C819</f>
        <v>Área de Pastagem Total</v>
      </c>
      <c r="D391" s="345"/>
      <c r="E391" s="345"/>
      <c r="F391" s="345"/>
      <c r="G391" s="346"/>
      <c r="H391" s="916">
        <f>Safra!K819</f>
        <v>0</v>
      </c>
      <c r="I391" s="917"/>
      <c r="J391" s="916">
        <f>Safra!N819</f>
        <v>0</v>
      </c>
      <c r="K391" s="917"/>
      <c r="L391" s="916">
        <f>Safra!Q819</f>
        <v>0</v>
      </c>
      <c r="M391" s="917"/>
      <c r="N391" s="916">
        <f>Safra!T819</f>
        <v>0</v>
      </c>
      <c r="O391" s="917"/>
      <c r="P391" s="916">
        <f>Safra!W819</f>
        <v>0</v>
      </c>
      <c r="Q391" s="917"/>
      <c r="R391" s="106"/>
      <c r="S391" s="106"/>
      <c r="T391" s="106"/>
    </row>
    <row r="392" spans="2:20" ht="21.6" customHeight="1" x14ac:dyDescent="0.3">
      <c r="B392" s="106"/>
      <c r="C392" s="344" t="str">
        <f>Safra!C820</f>
        <v>Própria</v>
      </c>
      <c r="D392" s="345"/>
      <c r="E392" s="345"/>
      <c r="F392" s="345"/>
      <c r="G392" s="346"/>
      <c r="H392" s="916">
        <f>Safra!K820</f>
        <v>0</v>
      </c>
      <c r="I392" s="917"/>
      <c r="J392" s="916">
        <f>Safra!N820</f>
        <v>0</v>
      </c>
      <c r="K392" s="917"/>
      <c r="L392" s="916">
        <f>Safra!Q820</f>
        <v>0</v>
      </c>
      <c r="M392" s="917"/>
      <c r="N392" s="916">
        <f>Safra!T820</f>
        <v>0</v>
      </c>
      <c r="O392" s="917"/>
      <c r="P392" s="916">
        <f>Safra!W820</f>
        <v>0</v>
      </c>
      <c r="Q392" s="917"/>
      <c r="R392" s="106"/>
      <c r="S392" s="106"/>
      <c r="T392" s="106"/>
    </row>
    <row r="393" spans="2:20" ht="21.6" customHeight="1" x14ac:dyDescent="0.3">
      <c r="B393" s="106"/>
      <c r="C393" s="344" t="str">
        <f>Safra!C821</f>
        <v>Arrendada</v>
      </c>
      <c r="D393" s="345"/>
      <c r="E393" s="345"/>
      <c r="F393" s="345"/>
      <c r="G393" s="346"/>
      <c r="H393" s="916">
        <f>Safra!K821</f>
        <v>0</v>
      </c>
      <c r="I393" s="917"/>
      <c r="J393" s="916">
        <f>Safra!N821</f>
        <v>0</v>
      </c>
      <c r="K393" s="917"/>
      <c r="L393" s="916">
        <f>Safra!Q821</f>
        <v>0</v>
      </c>
      <c r="M393" s="917"/>
      <c r="N393" s="916">
        <f>Safra!T821</f>
        <v>0</v>
      </c>
      <c r="O393" s="917"/>
      <c r="P393" s="916">
        <f>Safra!W821</f>
        <v>0</v>
      </c>
      <c r="Q393" s="917"/>
      <c r="R393" s="106"/>
      <c r="S393" s="106"/>
      <c r="T393" s="106"/>
    </row>
    <row r="394" spans="2:20" ht="21.6" customHeight="1" x14ac:dyDescent="0.3">
      <c r="B394" s="106"/>
      <c r="C394" s="344" t="str">
        <f>Safra!C822</f>
        <v>Custo de Arrendamento (R$/ha)</v>
      </c>
      <c r="D394" s="345"/>
      <c r="E394" s="345"/>
      <c r="F394" s="345"/>
      <c r="G394" s="346"/>
      <c r="H394" s="916">
        <f>Safra!K822</f>
        <v>0</v>
      </c>
      <c r="I394" s="917"/>
      <c r="J394" s="916">
        <f>Safra!N822</f>
        <v>0</v>
      </c>
      <c r="K394" s="917"/>
      <c r="L394" s="916">
        <f>Safra!Q822</f>
        <v>0</v>
      </c>
      <c r="M394" s="917"/>
      <c r="N394" s="916">
        <f>Safra!T822</f>
        <v>0</v>
      </c>
      <c r="O394" s="917"/>
      <c r="P394" s="916">
        <f>Safra!W822</f>
        <v>0</v>
      </c>
      <c r="Q394" s="917"/>
      <c r="R394" s="106"/>
      <c r="S394" s="106"/>
      <c r="T394" s="106"/>
    </row>
    <row r="395" spans="2:20" ht="21.6" customHeight="1" x14ac:dyDescent="0.3">
      <c r="B395" s="106"/>
      <c r="C395" s="344" t="str">
        <f>Safra!C823</f>
        <v>Tipo de Terminação (Selecione a opção)</v>
      </c>
      <c r="D395" s="345"/>
      <c r="E395" s="345"/>
      <c r="F395" s="345"/>
      <c r="G395" s="346"/>
      <c r="H395" s="916">
        <f>Safra!K823</f>
        <v>0</v>
      </c>
      <c r="I395" s="917"/>
      <c r="J395" s="916">
        <f>Safra!N823</f>
        <v>0</v>
      </c>
      <c r="K395" s="917"/>
      <c r="L395" s="916">
        <f>Safra!Q823</f>
        <v>0</v>
      </c>
      <c r="M395" s="917"/>
      <c r="N395" s="916">
        <f>Safra!T823</f>
        <v>0</v>
      </c>
      <c r="O395" s="917"/>
      <c r="P395" s="916">
        <f>Safra!W823</f>
        <v>0</v>
      </c>
      <c r="Q395" s="917"/>
      <c r="R395" s="106"/>
      <c r="S395" s="106"/>
      <c r="T395" s="106"/>
    </row>
    <row r="396" spans="2:20" ht="21.6" customHeight="1" x14ac:dyDescent="0.3">
      <c r="B396" s="106"/>
      <c r="C396" s="344" t="str">
        <f>Safra!C824</f>
        <v>Valor da cabeça adquirida macho (R$/cabeça)</v>
      </c>
      <c r="D396" s="345"/>
      <c r="E396" s="345"/>
      <c r="F396" s="345"/>
      <c r="G396" s="346"/>
      <c r="H396" s="916">
        <f>Safra!K824</f>
        <v>0</v>
      </c>
      <c r="I396" s="917"/>
      <c r="J396" s="916">
        <f>Safra!N824</f>
        <v>0</v>
      </c>
      <c r="K396" s="917"/>
      <c r="L396" s="916">
        <f>Safra!Q824</f>
        <v>0</v>
      </c>
      <c r="M396" s="917"/>
      <c r="N396" s="916">
        <f>Safra!T824</f>
        <v>0</v>
      </c>
      <c r="O396" s="917"/>
      <c r="P396" s="916">
        <f>Safra!W824</f>
        <v>0</v>
      </c>
      <c r="Q396" s="917"/>
      <c r="R396" s="106"/>
      <c r="S396" s="106"/>
      <c r="T396" s="106"/>
    </row>
    <row r="397" spans="2:20" ht="21.6" customHeight="1" x14ac:dyDescent="0.3">
      <c r="B397" s="106"/>
      <c r="C397" s="344" t="str">
        <f>Safra!C825</f>
        <v>Valor da cabeça adquirida fêmea (R$/cabeça)</v>
      </c>
      <c r="D397" s="345"/>
      <c r="E397" s="345"/>
      <c r="F397" s="345"/>
      <c r="G397" s="346"/>
      <c r="H397" s="916">
        <f>Safra!K825</f>
        <v>0</v>
      </c>
      <c r="I397" s="917"/>
      <c r="J397" s="916">
        <f>Safra!N825</f>
        <v>0</v>
      </c>
      <c r="K397" s="917"/>
      <c r="L397" s="916">
        <f>Safra!Q825</f>
        <v>0</v>
      </c>
      <c r="M397" s="917"/>
      <c r="N397" s="916">
        <f>Safra!T825</f>
        <v>0</v>
      </c>
      <c r="O397" s="917"/>
      <c r="P397" s="916">
        <f>Safra!W825</f>
        <v>0</v>
      </c>
      <c r="Q397" s="917"/>
      <c r="R397" s="106"/>
      <c r="S397" s="106"/>
      <c r="T397" s="106"/>
    </row>
    <row r="398" spans="2:20" ht="21.6" customHeight="1" x14ac:dyDescent="0.3">
      <c r="B398" s="106"/>
      <c r="C398" s="344" t="str">
        <f>Safra!C826</f>
        <v>Valor da cabeça adquirida outra categoria (R$/cabeça)</v>
      </c>
      <c r="D398" s="345"/>
      <c r="E398" s="345"/>
      <c r="F398" s="345"/>
      <c r="G398" s="346"/>
      <c r="H398" s="916">
        <f>Safra!K826</f>
        <v>0</v>
      </c>
      <c r="I398" s="917"/>
      <c r="J398" s="916">
        <f>Safra!N826</f>
        <v>0</v>
      </c>
      <c r="K398" s="917"/>
      <c r="L398" s="916">
        <f>Safra!Q826</f>
        <v>0</v>
      </c>
      <c r="M398" s="917"/>
      <c r="N398" s="916">
        <f>Safra!T826</f>
        <v>0</v>
      </c>
      <c r="O398" s="917"/>
      <c r="P398" s="916">
        <f>Safra!W826</f>
        <v>0</v>
      </c>
      <c r="Q398" s="917"/>
      <c r="R398" s="106"/>
      <c r="S398" s="106"/>
      <c r="T398" s="106"/>
    </row>
    <row r="399" spans="2:20" ht="21.6" customHeight="1" x14ac:dyDescent="0.3">
      <c r="B399" s="106"/>
      <c r="C399" s="344" t="str">
        <f>Safra!C827</f>
        <v>Quantidade de cabeças adquiridas macho (cabeças)</v>
      </c>
      <c r="D399" s="345"/>
      <c r="E399" s="345"/>
      <c r="F399" s="345"/>
      <c r="G399" s="346"/>
      <c r="H399" s="916">
        <f>Safra!K827</f>
        <v>0</v>
      </c>
      <c r="I399" s="917"/>
      <c r="J399" s="916">
        <f>Safra!N827</f>
        <v>0</v>
      </c>
      <c r="K399" s="917"/>
      <c r="L399" s="916">
        <f>Safra!Q827</f>
        <v>0</v>
      </c>
      <c r="M399" s="917"/>
      <c r="N399" s="916">
        <f>Safra!T827</f>
        <v>0</v>
      </c>
      <c r="O399" s="917"/>
      <c r="P399" s="916">
        <f>Safra!W827</f>
        <v>0</v>
      </c>
      <c r="Q399" s="917"/>
      <c r="R399" s="106"/>
      <c r="S399" s="106"/>
      <c r="T399" s="106"/>
    </row>
    <row r="400" spans="2:20" ht="21.6" customHeight="1" x14ac:dyDescent="0.3">
      <c r="B400" s="106"/>
      <c r="C400" s="344" t="str">
        <f>Safra!C828</f>
        <v>Quantidade de cabeças adquiridas fêmea (cabeças)</v>
      </c>
      <c r="D400" s="345"/>
      <c r="E400" s="345"/>
      <c r="F400" s="345"/>
      <c r="G400" s="346"/>
      <c r="H400" s="916">
        <f>Safra!K828</f>
        <v>0</v>
      </c>
      <c r="I400" s="917"/>
      <c r="J400" s="916">
        <f>Safra!N828</f>
        <v>0</v>
      </c>
      <c r="K400" s="917"/>
      <c r="L400" s="916">
        <f>Safra!Q828</f>
        <v>0</v>
      </c>
      <c r="M400" s="917"/>
      <c r="N400" s="916">
        <f>Safra!T828</f>
        <v>0</v>
      </c>
      <c r="O400" s="917"/>
      <c r="P400" s="916">
        <f>Safra!W828</f>
        <v>0</v>
      </c>
      <c r="Q400" s="917"/>
      <c r="R400" s="106"/>
      <c r="S400" s="106"/>
      <c r="T400" s="106"/>
    </row>
    <row r="401" spans="2:20" ht="21.6" customHeight="1" x14ac:dyDescent="0.3">
      <c r="B401" s="106"/>
      <c r="C401" s="344" t="str">
        <f>Safra!C829</f>
        <v>Quantidade de cabeças adquiridas outra categoria (cabeças)</v>
      </c>
      <c r="D401" s="345"/>
      <c r="E401" s="345"/>
      <c r="F401" s="345"/>
      <c r="G401" s="346"/>
      <c r="H401" s="916">
        <f>Safra!K829</f>
        <v>0</v>
      </c>
      <c r="I401" s="917"/>
      <c r="J401" s="916">
        <f>Safra!N829</f>
        <v>0</v>
      </c>
      <c r="K401" s="917"/>
      <c r="L401" s="916">
        <f>Safra!Q829</f>
        <v>0</v>
      </c>
      <c r="M401" s="917"/>
      <c r="N401" s="916">
        <f>Safra!T829</f>
        <v>0</v>
      </c>
      <c r="O401" s="917"/>
      <c r="P401" s="916">
        <f>Safra!W829</f>
        <v>0</v>
      </c>
      <c r="Q401" s="917"/>
      <c r="R401" s="106"/>
      <c r="S401" s="106"/>
      <c r="T401" s="106"/>
    </row>
    <row r="402" spans="2:20" ht="21.6" customHeight="1" x14ac:dyDescent="0.3">
      <c r="B402" s="106"/>
      <c r="C402" s="344" t="str">
        <f>Safra!C830</f>
        <v>Custo de produção pastagem (R$/hectare)</v>
      </c>
      <c r="D402" s="345"/>
      <c r="E402" s="345"/>
      <c r="F402" s="345"/>
      <c r="G402" s="346"/>
      <c r="H402" s="916">
        <f>Safra!K830</f>
        <v>0</v>
      </c>
      <c r="I402" s="917"/>
      <c r="J402" s="916">
        <f>Safra!N830</f>
        <v>0</v>
      </c>
      <c r="K402" s="917"/>
      <c r="L402" s="916">
        <f>Safra!Q830</f>
        <v>0</v>
      </c>
      <c r="M402" s="917"/>
      <c r="N402" s="916">
        <f>Safra!T830</f>
        <v>0</v>
      </c>
      <c r="O402" s="917"/>
      <c r="P402" s="916">
        <f>Safra!W830</f>
        <v>0</v>
      </c>
      <c r="Q402" s="917"/>
      <c r="R402" s="106"/>
      <c r="S402" s="106"/>
      <c r="T402" s="106"/>
    </row>
    <row r="403" spans="2:20" ht="21.6" customHeight="1" x14ac:dyDescent="0.3">
      <c r="B403" s="106"/>
      <c r="C403" s="344" t="str">
        <f>Safra!C831</f>
        <v>Diária Confinamento (R$/dia)</v>
      </c>
      <c r="D403" s="345"/>
      <c r="E403" s="345"/>
      <c r="F403" s="345"/>
      <c r="G403" s="346"/>
      <c r="H403" s="916">
        <f>Safra!K831</f>
        <v>0</v>
      </c>
      <c r="I403" s="917"/>
      <c r="J403" s="916">
        <f>Safra!N831</f>
        <v>0</v>
      </c>
      <c r="K403" s="917"/>
      <c r="L403" s="916">
        <f>Safra!Q831</f>
        <v>0</v>
      </c>
      <c r="M403" s="917"/>
      <c r="N403" s="916">
        <f>Safra!T831</f>
        <v>0</v>
      </c>
      <c r="O403" s="917"/>
      <c r="P403" s="916">
        <f>Safra!W831</f>
        <v>0</v>
      </c>
      <c r="Q403" s="917"/>
      <c r="R403" s="106"/>
      <c r="S403" s="106"/>
      <c r="T403" s="106"/>
    </row>
    <row r="404" spans="2:20" ht="21.6" customHeight="1" x14ac:dyDescent="0.3">
      <c r="B404" s="106"/>
      <c r="C404" s="344" t="str">
        <f>Safra!C832</f>
        <v>Dias de Confinamento</v>
      </c>
      <c r="D404" s="345"/>
      <c r="E404" s="345"/>
      <c r="F404" s="345"/>
      <c r="G404" s="346"/>
      <c r="H404" s="916">
        <f>Safra!K832</f>
        <v>0</v>
      </c>
      <c r="I404" s="917"/>
      <c r="J404" s="916">
        <f>Safra!N832</f>
        <v>0</v>
      </c>
      <c r="K404" s="917"/>
      <c r="L404" s="916">
        <f>Safra!Q832</f>
        <v>0</v>
      </c>
      <c r="M404" s="917"/>
      <c r="N404" s="916">
        <f>Safra!T832</f>
        <v>0</v>
      </c>
      <c r="O404" s="917"/>
      <c r="P404" s="916">
        <f>Safra!W832</f>
        <v>0</v>
      </c>
      <c r="Q404" s="917"/>
      <c r="R404" s="106"/>
      <c r="S404" s="106"/>
      <c r="T404" s="106"/>
    </row>
    <row r="405" spans="2:20" ht="21.6" customHeight="1" x14ac:dyDescent="0.3">
      <c r="B405" s="106"/>
      <c r="C405" s="344" t="str">
        <f>Safra!C833</f>
        <v>Quantidade de Animais Confinados</v>
      </c>
      <c r="D405" s="345"/>
      <c r="E405" s="345"/>
      <c r="F405" s="345"/>
      <c r="G405" s="346"/>
      <c r="H405" s="916">
        <f>Safra!K833</f>
        <v>0</v>
      </c>
      <c r="I405" s="917"/>
      <c r="J405" s="916">
        <f>Safra!N833</f>
        <v>0</v>
      </c>
      <c r="K405" s="917"/>
      <c r="L405" s="916">
        <f>Safra!Q833</f>
        <v>0</v>
      </c>
      <c r="M405" s="917"/>
      <c r="N405" s="916">
        <f>Safra!T833</f>
        <v>0</v>
      </c>
      <c r="O405" s="917"/>
      <c r="P405" s="916">
        <f>Safra!W833</f>
        <v>0</v>
      </c>
      <c r="Q405" s="917"/>
      <c r="R405" s="106"/>
      <c r="S405" s="106"/>
      <c r="T405" s="106"/>
    </row>
    <row r="406" spans="2:20" ht="21.6" customHeight="1" x14ac:dyDescent="0.3">
      <c r="B406" s="106"/>
      <c r="C406" s="347" t="str">
        <f>Safra!C834</f>
        <v>Custo de Produção (R$)</v>
      </c>
      <c r="D406" s="348"/>
      <c r="E406" s="348"/>
      <c r="F406" s="348"/>
      <c r="G406" s="349"/>
      <c r="H406" s="916">
        <f>Safra!K834</f>
        <v>0</v>
      </c>
      <c r="I406" s="917"/>
      <c r="J406" s="916">
        <f>Safra!N834</f>
        <v>0</v>
      </c>
      <c r="K406" s="917"/>
      <c r="L406" s="916">
        <f>Safra!Q834</f>
        <v>0</v>
      </c>
      <c r="M406" s="917"/>
      <c r="N406" s="916">
        <f>Safra!T834</f>
        <v>0</v>
      </c>
      <c r="O406" s="917"/>
      <c r="P406" s="916">
        <f>Safra!W834</f>
        <v>0</v>
      </c>
      <c r="Q406" s="917"/>
      <c r="R406" s="106"/>
      <c r="S406" s="106"/>
      <c r="T406" s="106"/>
    </row>
    <row r="407" spans="2:20" ht="14.4" customHeight="1" x14ac:dyDescent="0.3">
      <c r="B407" s="106"/>
      <c r="C407" s="106"/>
      <c r="D407" s="106"/>
      <c r="R407" s="106"/>
      <c r="S407" s="106"/>
      <c r="T407" s="106"/>
    </row>
    <row r="408" spans="2:20" ht="8.4" customHeight="1" x14ac:dyDescent="0.3">
      <c r="B408" s="106"/>
      <c r="C408" s="106"/>
      <c r="D408" s="106"/>
      <c r="E408" s="106"/>
      <c r="F408" s="106"/>
      <c r="G408" s="106"/>
      <c r="H408" s="106"/>
      <c r="I408" s="106"/>
      <c r="J408" s="106"/>
      <c r="K408" s="106"/>
      <c r="L408" s="106"/>
      <c r="M408" s="106"/>
      <c r="N408" s="106"/>
      <c r="O408" s="106"/>
      <c r="P408" s="106"/>
      <c r="Q408" s="106"/>
      <c r="R408" s="106"/>
      <c r="S408" s="106"/>
      <c r="T408" s="106"/>
    </row>
    <row r="410" spans="2:20" x14ac:dyDescent="0.3">
      <c r="B410" s="106"/>
      <c r="C410" s="106"/>
      <c r="D410" s="106"/>
      <c r="E410" s="106"/>
      <c r="F410" s="106"/>
      <c r="G410" s="106"/>
      <c r="H410" s="106"/>
      <c r="I410" s="106"/>
      <c r="J410" s="106"/>
      <c r="K410" s="106"/>
      <c r="L410" s="106"/>
      <c r="M410" s="106"/>
      <c r="N410" s="106"/>
      <c r="O410" s="106"/>
      <c r="P410" s="106"/>
      <c r="Q410" s="106"/>
      <c r="R410" s="106"/>
      <c r="S410" s="106"/>
      <c r="T410" s="106"/>
    </row>
    <row r="411" spans="2:20" x14ac:dyDescent="0.3">
      <c r="B411" s="106"/>
      <c r="C411" s="106"/>
      <c r="D411" s="106"/>
      <c r="E411" s="106"/>
      <c r="F411" s="106"/>
      <c r="G411" s="106"/>
      <c r="H411" s="106"/>
      <c r="I411" s="106"/>
      <c r="J411" s="106"/>
      <c r="K411" s="106"/>
      <c r="L411" s="106"/>
      <c r="M411" s="106"/>
      <c r="N411" s="106"/>
      <c r="O411" s="106"/>
      <c r="P411" s="106"/>
      <c r="Q411" s="106"/>
      <c r="R411" s="106"/>
      <c r="S411" s="106"/>
      <c r="T411" s="106"/>
    </row>
    <row r="412" spans="2:20" x14ac:dyDescent="0.3">
      <c r="B412" s="106"/>
      <c r="C412" s="106"/>
      <c r="D412" s="106"/>
      <c r="E412" s="106"/>
      <c r="F412" s="106"/>
      <c r="G412" s="106"/>
      <c r="H412" s="106"/>
      <c r="I412" s="106"/>
      <c r="J412" s="106"/>
      <c r="K412" s="106"/>
      <c r="L412" s="106"/>
      <c r="M412" s="106"/>
      <c r="N412" s="106"/>
      <c r="O412" s="106"/>
      <c r="P412" s="106"/>
      <c r="Q412" s="106"/>
      <c r="R412" s="106"/>
      <c r="S412" s="106"/>
      <c r="T412" s="106"/>
    </row>
    <row r="413" spans="2:20" x14ac:dyDescent="0.3">
      <c r="B413" s="106"/>
      <c r="C413" s="106"/>
      <c r="D413" s="106"/>
      <c r="E413" s="106"/>
      <c r="F413" s="106"/>
      <c r="G413" s="106"/>
      <c r="H413" s="106"/>
      <c r="I413" s="106"/>
      <c r="J413" s="106"/>
      <c r="K413" s="106"/>
      <c r="L413" s="106"/>
      <c r="M413" s="106"/>
      <c r="N413" s="106"/>
      <c r="O413" s="106"/>
      <c r="P413" s="106"/>
      <c r="Q413" s="106"/>
      <c r="R413" s="106"/>
      <c r="S413" s="106"/>
      <c r="T413" s="106"/>
    </row>
    <row r="414" spans="2:20" x14ac:dyDescent="0.3">
      <c r="B414" s="106"/>
      <c r="C414" s="106"/>
      <c r="D414" s="106"/>
      <c r="E414" s="106"/>
      <c r="F414" s="106"/>
      <c r="G414" s="106"/>
      <c r="H414" s="106"/>
      <c r="I414" s="106"/>
      <c r="J414" s="106"/>
      <c r="K414" s="106"/>
      <c r="L414" s="106"/>
      <c r="M414" s="106"/>
      <c r="N414" s="106"/>
      <c r="O414" s="106"/>
      <c r="P414" s="106"/>
      <c r="Q414" s="106"/>
      <c r="R414" s="106"/>
      <c r="S414" s="106"/>
      <c r="T414" s="106"/>
    </row>
    <row r="415" spans="2:20" x14ac:dyDescent="0.3">
      <c r="B415" s="106"/>
      <c r="C415" s="106"/>
      <c r="D415" s="106"/>
      <c r="E415" s="106"/>
      <c r="F415" s="106"/>
      <c r="G415" s="106"/>
      <c r="H415" s="106"/>
      <c r="I415" s="106"/>
      <c r="J415" s="106"/>
      <c r="K415" s="106"/>
      <c r="L415" s="106"/>
      <c r="M415" s="106"/>
      <c r="N415" s="106"/>
      <c r="O415" s="106"/>
      <c r="P415" s="106"/>
      <c r="Q415" s="106"/>
      <c r="R415" s="106"/>
      <c r="S415" s="106"/>
      <c r="T415" s="106"/>
    </row>
    <row r="416" spans="2:20" x14ac:dyDescent="0.3">
      <c r="B416" s="106"/>
      <c r="C416" s="106"/>
      <c r="D416" s="106"/>
      <c r="E416" s="106"/>
      <c r="F416" s="106"/>
      <c r="G416" s="106"/>
      <c r="H416" s="106"/>
      <c r="I416" s="106"/>
      <c r="J416" s="106"/>
      <c r="K416" s="106"/>
      <c r="L416" s="106"/>
      <c r="M416" s="106"/>
      <c r="N416" s="106"/>
      <c r="O416" s="106"/>
      <c r="P416" s="106"/>
      <c r="Q416" s="106"/>
      <c r="R416" s="106"/>
      <c r="S416" s="106"/>
      <c r="T416" s="106"/>
    </row>
    <row r="417" spans="2:20" x14ac:dyDescent="0.3">
      <c r="B417" s="106"/>
      <c r="C417" s="106"/>
      <c r="D417" s="744" t="str">
        <f>Safra!C836</f>
        <v>ANIMAIS COMERCIALIZADOS</v>
      </c>
      <c r="E417" s="745"/>
      <c r="F417" s="745"/>
      <c r="G417" s="745"/>
      <c r="H417" s="745"/>
      <c r="I417" s="745"/>
      <c r="J417" s="745"/>
      <c r="K417" s="745"/>
      <c r="L417" s="745"/>
      <c r="M417" s="745"/>
      <c r="N417" s="745"/>
      <c r="O417" s="745"/>
      <c r="P417" s="745"/>
      <c r="Q417" s="745"/>
      <c r="R417" s="746"/>
      <c r="S417" s="106"/>
      <c r="T417" s="106"/>
    </row>
    <row r="418" spans="2:20" x14ac:dyDescent="0.3">
      <c r="B418" s="106"/>
      <c r="C418" s="106"/>
      <c r="D418" s="918" t="str">
        <f>Safra!C837</f>
        <v>Descrição</v>
      </c>
      <c r="E418" s="918"/>
      <c r="F418" s="918"/>
      <c r="G418" s="918"/>
      <c r="H418" s="918"/>
      <c r="I418" s="919">
        <f>Safra!J837</f>
        <v>2023</v>
      </c>
      <c r="J418" s="919"/>
      <c r="K418" s="919">
        <f>Safra!M837</f>
        <v>2024</v>
      </c>
      <c r="L418" s="919"/>
      <c r="M418" s="919">
        <f>Safra!P837</f>
        <v>2025</v>
      </c>
      <c r="N418" s="919"/>
      <c r="O418" s="919">
        <f>Safra!S837</f>
        <v>2026</v>
      </c>
      <c r="P418" s="919"/>
      <c r="Q418" s="919">
        <f>Safra!V837</f>
        <v>2027</v>
      </c>
      <c r="R418" s="919"/>
      <c r="S418" s="106"/>
      <c r="T418" s="106"/>
    </row>
    <row r="419" spans="2:20" ht="14.4" customHeight="1" x14ac:dyDescent="0.3">
      <c r="B419" s="106"/>
      <c r="C419" s="106"/>
      <c r="D419" s="344" t="str">
        <f>Safra!C839</f>
        <v>Faturamento Machos</v>
      </c>
      <c r="E419" s="345"/>
      <c r="F419" s="345"/>
      <c r="G419" s="345"/>
      <c r="H419" s="346"/>
      <c r="I419" s="913">
        <f>Safra!K839</f>
        <v>0</v>
      </c>
      <c r="J419" s="913"/>
      <c r="K419" s="913">
        <f>Safra!N839</f>
        <v>0</v>
      </c>
      <c r="L419" s="913"/>
      <c r="M419" s="913">
        <f>Safra!Q839</f>
        <v>0</v>
      </c>
      <c r="N419" s="913"/>
      <c r="O419" s="913">
        <f>Safra!T839</f>
        <v>0</v>
      </c>
      <c r="P419" s="913"/>
      <c r="Q419" s="913">
        <f>Safra!W839</f>
        <v>0</v>
      </c>
      <c r="R419" s="913"/>
      <c r="S419" s="106"/>
      <c r="T419" s="106"/>
    </row>
    <row r="420" spans="2:20" ht="14.4" customHeight="1" x14ac:dyDescent="0.3">
      <c r="B420" s="106"/>
      <c r="C420" s="106"/>
      <c r="D420" s="344" t="str">
        <f>Safra!C840</f>
        <v>Quantidade de Machos (cabeças)</v>
      </c>
      <c r="E420" s="345"/>
      <c r="F420" s="345"/>
      <c r="G420" s="345"/>
      <c r="H420" s="346"/>
      <c r="I420" s="908">
        <f>Safra!K840</f>
        <v>0</v>
      </c>
      <c r="J420" s="908"/>
      <c r="K420" s="908">
        <f>Safra!N840</f>
        <v>0</v>
      </c>
      <c r="L420" s="908"/>
      <c r="M420" s="908">
        <f>Safra!Q840</f>
        <v>0</v>
      </c>
      <c r="N420" s="908"/>
      <c r="O420" s="908">
        <f>Safra!T840</f>
        <v>0</v>
      </c>
      <c r="P420" s="908"/>
      <c r="Q420" s="908">
        <f>Safra!W840</f>
        <v>0</v>
      </c>
      <c r="R420" s="908"/>
      <c r="S420" s="106"/>
      <c r="T420" s="106"/>
    </row>
    <row r="421" spans="2:20" x14ac:dyDescent="0.3">
      <c r="B421" s="106"/>
      <c r="C421" s="106"/>
      <c r="D421" s="344" t="str">
        <f>Safra!C841</f>
        <v>Peso Médio Machos (@)</v>
      </c>
      <c r="E421" s="345"/>
      <c r="F421" s="345"/>
      <c r="G421" s="345"/>
      <c r="H421" s="346"/>
      <c r="I421" s="908">
        <f>Safra!K841</f>
        <v>0</v>
      </c>
      <c r="J421" s="908"/>
      <c r="K421" s="908">
        <f>Safra!N841</f>
        <v>0</v>
      </c>
      <c r="L421" s="908"/>
      <c r="M421" s="908">
        <f>Safra!Q841</f>
        <v>0</v>
      </c>
      <c r="N421" s="908"/>
      <c r="O421" s="908">
        <f>Safra!T841</f>
        <v>0</v>
      </c>
      <c r="P421" s="908"/>
      <c r="Q421" s="908">
        <f>Safra!W841</f>
        <v>0</v>
      </c>
      <c r="R421" s="908"/>
      <c r="S421" s="106"/>
      <c r="T421" s="106"/>
    </row>
    <row r="422" spans="2:20" x14ac:dyDescent="0.3">
      <c r="B422" s="106"/>
      <c r="C422" s="106"/>
      <c r="D422" s="344" t="str">
        <f>Safra!C842</f>
        <v>Preço Médio (R$/@)</v>
      </c>
      <c r="E422" s="345"/>
      <c r="F422" s="345"/>
      <c r="G422" s="345"/>
      <c r="H422" s="346"/>
      <c r="I422" s="913">
        <f>Safra!K842</f>
        <v>0</v>
      </c>
      <c r="J422" s="913"/>
      <c r="K422" s="913">
        <f>Safra!N842</f>
        <v>0</v>
      </c>
      <c r="L422" s="913"/>
      <c r="M422" s="913">
        <f>Safra!Q842</f>
        <v>0</v>
      </c>
      <c r="N422" s="913"/>
      <c r="O422" s="913">
        <f>Safra!T842</f>
        <v>0</v>
      </c>
      <c r="P422" s="913"/>
      <c r="Q422" s="913">
        <f>Safra!W842</f>
        <v>0</v>
      </c>
      <c r="R422" s="913"/>
      <c r="S422" s="106"/>
      <c r="T422" s="106"/>
    </row>
    <row r="423" spans="2:20" x14ac:dyDescent="0.3">
      <c r="B423" s="106"/>
      <c r="C423" s="106"/>
      <c r="D423" s="344" t="str">
        <f>Safra!C843</f>
        <v>Faturamento Fêmeas</v>
      </c>
      <c r="E423" s="345"/>
      <c r="F423" s="345"/>
      <c r="G423" s="345"/>
      <c r="H423" s="346"/>
      <c r="I423" s="913">
        <f>Safra!K843</f>
        <v>0</v>
      </c>
      <c r="J423" s="913"/>
      <c r="K423" s="913">
        <f>Safra!N843</f>
        <v>0</v>
      </c>
      <c r="L423" s="913"/>
      <c r="M423" s="913">
        <f>Safra!Q843</f>
        <v>0</v>
      </c>
      <c r="N423" s="913"/>
      <c r="O423" s="913">
        <f>Safra!T843</f>
        <v>0</v>
      </c>
      <c r="P423" s="913"/>
      <c r="Q423" s="913">
        <f>Safra!W843</f>
        <v>0</v>
      </c>
      <c r="R423" s="913"/>
      <c r="S423" s="106"/>
      <c r="T423" s="106"/>
    </row>
    <row r="424" spans="2:20" x14ac:dyDescent="0.3">
      <c r="B424" s="106"/>
      <c r="C424" s="106"/>
      <c r="D424" s="344" t="str">
        <f>Safra!C844</f>
        <v>Quantidade de Fêmeas (cabeças)</v>
      </c>
      <c r="E424" s="345"/>
      <c r="F424" s="345"/>
      <c r="G424" s="345"/>
      <c r="H424" s="346"/>
      <c r="I424" s="908">
        <f>Safra!K844</f>
        <v>0</v>
      </c>
      <c r="J424" s="908"/>
      <c r="K424" s="908">
        <f>Safra!N844</f>
        <v>0</v>
      </c>
      <c r="L424" s="908"/>
      <c r="M424" s="908">
        <f>Safra!Q844</f>
        <v>0</v>
      </c>
      <c r="N424" s="908"/>
      <c r="O424" s="908">
        <f>Safra!T844</f>
        <v>0</v>
      </c>
      <c r="P424" s="908"/>
      <c r="Q424" s="908">
        <f>Safra!W844</f>
        <v>0</v>
      </c>
      <c r="R424" s="908"/>
      <c r="S424" s="106"/>
      <c r="T424" s="106"/>
    </row>
    <row r="425" spans="2:20" x14ac:dyDescent="0.3">
      <c r="B425" s="106"/>
      <c r="C425" s="106"/>
      <c r="D425" s="344" t="str">
        <f>Safra!C845</f>
        <v>Peso Médio Fêmeas (@)</v>
      </c>
      <c r="E425" s="345"/>
      <c r="F425" s="345"/>
      <c r="G425" s="345"/>
      <c r="H425" s="346"/>
      <c r="I425" s="908">
        <f>Safra!K845</f>
        <v>0</v>
      </c>
      <c r="J425" s="908"/>
      <c r="K425" s="908">
        <f>Safra!N845</f>
        <v>0</v>
      </c>
      <c r="L425" s="908"/>
      <c r="M425" s="908">
        <f>Safra!Q845</f>
        <v>0</v>
      </c>
      <c r="N425" s="908"/>
      <c r="O425" s="908">
        <f>Safra!T845</f>
        <v>0</v>
      </c>
      <c r="P425" s="908"/>
      <c r="Q425" s="908">
        <f>Safra!W845</f>
        <v>0</v>
      </c>
      <c r="R425" s="908"/>
      <c r="S425" s="106"/>
      <c r="T425" s="106"/>
    </row>
    <row r="426" spans="2:20" x14ac:dyDescent="0.3">
      <c r="B426" s="106"/>
      <c r="C426" s="106"/>
      <c r="D426" s="344" t="str">
        <f>Safra!C846</f>
        <v>Preço Médio (R$/@)</v>
      </c>
      <c r="E426" s="345"/>
      <c r="F426" s="345"/>
      <c r="G426" s="345"/>
      <c r="H426" s="346"/>
      <c r="I426" s="913">
        <f>Safra!K846</f>
        <v>0</v>
      </c>
      <c r="J426" s="913"/>
      <c r="K426" s="913">
        <f>Safra!N846</f>
        <v>0</v>
      </c>
      <c r="L426" s="913"/>
      <c r="M426" s="913">
        <f>Safra!Q846</f>
        <v>0</v>
      </c>
      <c r="N426" s="913"/>
      <c r="O426" s="913">
        <f>Safra!T846</f>
        <v>0</v>
      </c>
      <c r="P426" s="913"/>
      <c r="Q426" s="913">
        <f>Safra!W846</f>
        <v>0</v>
      </c>
      <c r="R426" s="913"/>
      <c r="S426" s="106"/>
      <c r="T426" s="106"/>
    </row>
    <row r="427" spans="2:20" x14ac:dyDescent="0.3">
      <c r="B427" s="106"/>
      <c r="C427" s="106"/>
      <c r="D427" s="344" t="str">
        <f>Safra!C847</f>
        <v>Faturamento Outras Categorias</v>
      </c>
      <c r="E427" s="345"/>
      <c r="F427" s="345"/>
      <c r="G427" s="345"/>
      <c r="H427" s="346"/>
      <c r="I427" s="913">
        <f>Safra!K847</f>
        <v>0</v>
      </c>
      <c r="J427" s="913"/>
      <c r="K427" s="913">
        <f>Safra!N847</f>
        <v>0</v>
      </c>
      <c r="L427" s="913"/>
      <c r="M427" s="913">
        <f>Safra!Q847</f>
        <v>0</v>
      </c>
      <c r="N427" s="913"/>
      <c r="O427" s="913">
        <f>Safra!T847</f>
        <v>0</v>
      </c>
      <c r="P427" s="913"/>
      <c r="Q427" s="913">
        <f>Safra!W847</f>
        <v>0</v>
      </c>
      <c r="R427" s="913"/>
      <c r="S427" s="106"/>
      <c r="T427" s="106"/>
    </row>
    <row r="428" spans="2:20" x14ac:dyDescent="0.3">
      <c r="B428" s="106"/>
      <c r="C428" s="106"/>
      <c r="D428" s="344" t="str">
        <f>Safra!C848</f>
        <v>Quantidade (cabeças)</v>
      </c>
      <c r="E428" s="345"/>
      <c r="F428" s="345"/>
      <c r="G428" s="345"/>
      <c r="H428" s="346"/>
      <c r="I428" s="908">
        <f>Safra!K848</f>
        <v>0</v>
      </c>
      <c r="J428" s="908"/>
      <c r="K428" s="908">
        <f>Safra!N848</f>
        <v>0</v>
      </c>
      <c r="L428" s="908"/>
      <c r="M428" s="908">
        <f>Safra!Q848</f>
        <v>0</v>
      </c>
      <c r="N428" s="908"/>
      <c r="O428" s="908">
        <f>Safra!T848</f>
        <v>0</v>
      </c>
      <c r="P428" s="908"/>
      <c r="Q428" s="908">
        <f>Safra!W848</f>
        <v>0</v>
      </c>
      <c r="R428" s="908"/>
      <c r="S428" s="106"/>
      <c r="T428" s="106"/>
    </row>
    <row r="429" spans="2:20" x14ac:dyDescent="0.3">
      <c r="B429" s="106"/>
      <c r="C429" s="106"/>
      <c r="D429" s="344" t="str">
        <f>Safra!C849</f>
        <v>Peso Médio (@)</v>
      </c>
      <c r="E429" s="345"/>
      <c r="F429" s="345"/>
      <c r="G429" s="345"/>
      <c r="H429" s="346"/>
      <c r="I429" s="908">
        <f>Safra!K849</f>
        <v>0</v>
      </c>
      <c r="J429" s="908"/>
      <c r="K429" s="908">
        <f>Safra!N849</f>
        <v>0</v>
      </c>
      <c r="L429" s="908"/>
      <c r="M429" s="908">
        <f>Safra!Q849</f>
        <v>0</v>
      </c>
      <c r="N429" s="908"/>
      <c r="O429" s="908">
        <f>Safra!T849</f>
        <v>0</v>
      </c>
      <c r="P429" s="908"/>
      <c r="Q429" s="908">
        <f>Safra!W849</f>
        <v>0</v>
      </c>
      <c r="R429" s="908"/>
      <c r="S429" s="106"/>
      <c r="T429" s="106"/>
    </row>
    <row r="430" spans="2:20" x14ac:dyDescent="0.3">
      <c r="B430" s="106"/>
      <c r="C430" s="106"/>
      <c r="D430" s="344" t="str">
        <f>Safra!C850</f>
        <v>Preço Médio (R$/@)</v>
      </c>
      <c r="E430" s="345"/>
      <c r="F430" s="345"/>
      <c r="G430" s="345"/>
      <c r="H430" s="346"/>
      <c r="I430" s="913">
        <f>Safra!K850</f>
        <v>0</v>
      </c>
      <c r="J430" s="913"/>
      <c r="K430" s="913">
        <f>Safra!N850</f>
        <v>0</v>
      </c>
      <c r="L430" s="913"/>
      <c r="M430" s="913">
        <f>Safra!Q850</f>
        <v>0</v>
      </c>
      <c r="N430" s="913"/>
      <c r="O430" s="913">
        <f>Safra!T850</f>
        <v>0</v>
      </c>
      <c r="P430" s="913"/>
      <c r="Q430" s="913">
        <f>Safra!W850</f>
        <v>0</v>
      </c>
      <c r="R430" s="913"/>
      <c r="S430" s="106"/>
      <c r="T430" s="106"/>
    </row>
    <row r="431" spans="2:20" x14ac:dyDescent="0.3">
      <c r="B431" s="106"/>
      <c r="C431" s="106"/>
      <c r="D431" s="915" t="str">
        <f>Safra!C851</f>
        <v>FATURAMENTO TOTAL (R$)</v>
      </c>
      <c r="E431" s="915"/>
      <c r="F431" s="915"/>
      <c r="G431" s="915"/>
      <c r="H431" s="915"/>
      <c r="I431" s="914">
        <f>Safra!K851</f>
        <v>0</v>
      </c>
      <c r="J431" s="914"/>
      <c r="K431" s="914">
        <f>Safra!N851</f>
        <v>0</v>
      </c>
      <c r="L431" s="914"/>
      <c r="M431" s="914">
        <f>Safra!Q851</f>
        <v>0</v>
      </c>
      <c r="N431" s="914"/>
      <c r="O431" s="914">
        <f>Safra!T851</f>
        <v>0</v>
      </c>
      <c r="P431" s="914"/>
      <c r="Q431" s="914">
        <f>Safra!W851</f>
        <v>0</v>
      </c>
      <c r="R431" s="914"/>
      <c r="S431" s="106"/>
      <c r="T431" s="106"/>
    </row>
    <row r="432" spans="2:20" x14ac:dyDescent="0.3">
      <c r="B432" s="106"/>
      <c r="C432" s="106"/>
      <c r="D432" s="747" t="str">
        <f>Safra!C853</f>
        <v>DADOS CONFINAMENTO</v>
      </c>
      <c r="E432" s="747"/>
      <c r="F432" s="747"/>
      <c r="G432" s="747"/>
      <c r="H432" s="747"/>
      <c r="I432" s="747"/>
      <c r="J432" s="747"/>
      <c r="K432" s="747"/>
      <c r="L432" s="747"/>
      <c r="M432" s="747"/>
      <c r="N432" s="747"/>
      <c r="O432" s="747"/>
      <c r="P432" s="747"/>
      <c r="Q432" s="747"/>
      <c r="R432" s="747"/>
      <c r="S432" s="106"/>
      <c r="T432" s="106"/>
    </row>
    <row r="433" spans="2:20" x14ac:dyDescent="0.3">
      <c r="B433" s="106"/>
      <c r="C433" s="106"/>
      <c r="D433" s="351" t="str">
        <f>Safra!C856</f>
        <v>Capacidade de lotação de confinamento (cab)</v>
      </c>
      <c r="E433" s="352"/>
      <c r="F433" s="352"/>
      <c r="G433" s="352"/>
      <c r="H433" s="353"/>
      <c r="I433" s="910">
        <f>Safra!K856</f>
        <v>0</v>
      </c>
      <c r="J433" s="910"/>
      <c r="K433" s="910">
        <f>Safra!N856</f>
        <v>0</v>
      </c>
      <c r="L433" s="910"/>
      <c r="M433" s="910">
        <f>Safra!Q856</f>
        <v>0</v>
      </c>
      <c r="N433" s="910"/>
      <c r="O433" s="910">
        <f>Safra!T856</f>
        <v>0</v>
      </c>
      <c r="P433" s="910"/>
      <c r="Q433" s="910">
        <f>Safra!W856</f>
        <v>0</v>
      </c>
      <c r="R433" s="910"/>
      <c r="S433" s="106"/>
      <c r="T433" s="106"/>
    </row>
    <row r="434" spans="2:20" x14ac:dyDescent="0.3">
      <c r="B434" s="106"/>
      <c r="C434" s="106"/>
      <c r="D434" s="344" t="str">
        <f>Safra!C857</f>
        <v>Ganho de peso médio diário por animal por dia (Kg)</v>
      </c>
      <c r="E434" s="345"/>
      <c r="F434" s="345"/>
      <c r="G434" s="345"/>
      <c r="H434" s="346"/>
      <c r="I434" s="911">
        <f>Safra!K857</f>
        <v>0</v>
      </c>
      <c r="J434" s="911"/>
      <c r="K434" s="911">
        <f>Safra!N857</f>
        <v>0</v>
      </c>
      <c r="L434" s="911"/>
      <c r="M434" s="911">
        <f>Safra!Q857</f>
        <v>0</v>
      </c>
      <c r="N434" s="911"/>
      <c r="O434" s="911">
        <f>Safra!T857</f>
        <v>0</v>
      </c>
      <c r="P434" s="911"/>
      <c r="Q434" s="911">
        <f>Safra!W857</f>
        <v>0</v>
      </c>
      <c r="R434" s="911"/>
      <c r="S434" s="106"/>
      <c r="T434" s="106"/>
    </row>
    <row r="435" spans="2:20" x14ac:dyDescent="0.3">
      <c r="B435" s="106"/>
      <c r="C435" s="106"/>
      <c r="D435" s="354" t="str">
        <f>Safra!C858</f>
        <v>Dias de confinamento por lote</v>
      </c>
      <c r="E435" s="355"/>
      <c r="F435" s="355"/>
      <c r="G435" s="355"/>
      <c r="H435" s="356"/>
      <c r="I435" s="912">
        <f>Safra!K858</f>
        <v>0</v>
      </c>
      <c r="J435" s="912"/>
      <c r="K435" s="912">
        <f>Safra!N858</f>
        <v>0</v>
      </c>
      <c r="L435" s="912"/>
      <c r="M435" s="912">
        <f>Safra!Q858</f>
        <v>0</v>
      </c>
      <c r="N435" s="912"/>
      <c r="O435" s="912">
        <f>Safra!T858</f>
        <v>0</v>
      </c>
      <c r="P435" s="912"/>
      <c r="Q435" s="912">
        <f>Safra!W858</f>
        <v>0</v>
      </c>
      <c r="R435" s="912"/>
      <c r="S435" s="106"/>
      <c r="T435" s="106"/>
    </row>
    <row r="436" spans="2:20" x14ac:dyDescent="0.3">
      <c r="B436" s="106"/>
      <c r="C436" s="106"/>
      <c r="D436" s="747" t="str">
        <f>Safra!C860</f>
        <v>ÍNDICES ZOOTÉCNICOS</v>
      </c>
      <c r="E436" s="747"/>
      <c r="F436" s="747"/>
      <c r="G436" s="747"/>
      <c r="H436" s="747"/>
      <c r="I436" s="747"/>
      <c r="J436" s="747"/>
      <c r="K436" s="747"/>
      <c r="L436" s="747"/>
      <c r="M436" s="747"/>
      <c r="N436" s="747"/>
      <c r="O436" s="747"/>
      <c r="P436" s="747"/>
      <c r="Q436" s="747"/>
      <c r="R436" s="747"/>
      <c r="S436" s="106"/>
      <c r="T436" s="106"/>
    </row>
    <row r="437" spans="2:20" x14ac:dyDescent="0.3">
      <c r="B437" s="106"/>
      <c r="C437" s="106"/>
      <c r="D437" s="351" t="str">
        <f>Safra!C863</f>
        <v>Taxa de Descarte - Fêmeas (%)</v>
      </c>
      <c r="E437" s="352"/>
      <c r="F437" s="352"/>
      <c r="G437" s="352"/>
      <c r="H437" s="353"/>
      <c r="I437" s="907">
        <f>Safra!K863</f>
        <v>0</v>
      </c>
      <c r="J437" s="907"/>
      <c r="K437" s="907">
        <f>Safra!N863</f>
        <v>0</v>
      </c>
      <c r="L437" s="907"/>
      <c r="M437" s="907">
        <f>Safra!Q863</f>
        <v>0</v>
      </c>
      <c r="N437" s="907"/>
      <c r="O437" s="907">
        <f>Safra!T863</f>
        <v>0</v>
      </c>
      <c r="P437" s="907"/>
      <c r="Q437" s="907">
        <f>Safra!W863</f>
        <v>0</v>
      </c>
      <c r="R437" s="907"/>
      <c r="S437" s="106"/>
      <c r="T437" s="106"/>
    </row>
    <row r="438" spans="2:20" x14ac:dyDescent="0.3">
      <c r="B438" s="106"/>
      <c r="C438" s="106"/>
      <c r="D438" s="344" t="str">
        <f>Safra!C864</f>
        <v>Taxa de Desfrute - Rebanho (%)</v>
      </c>
      <c r="E438" s="345"/>
      <c r="F438" s="345"/>
      <c r="G438" s="345"/>
      <c r="H438" s="346"/>
      <c r="I438" s="908">
        <f>Safra!K864</f>
        <v>0</v>
      </c>
      <c r="J438" s="908"/>
      <c r="K438" s="908">
        <f>Safra!N864</f>
        <v>0</v>
      </c>
      <c r="L438" s="908"/>
      <c r="M438" s="908">
        <f>Safra!Q864</f>
        <v>0</v>
      </c>
      <c r="N438" s="908"/>
      <c r="O438" s="908">
        <f>Safra!T864</f>
        <v>0</v>
      </c>
      <c r="P438" s="908"/>
      <c r="Q438" s="908">
        <f>Safra!W864</f>
        <v>0</v>
      </c>
      <c r="R438" s="908"/>
      <c r="S438" s="106"/>
      <c r="T438" s="106"/>
    </row>
    <row r="439" spans="2:20" x14ac:dyDescent="0.3">
      <c r="B439" s="106"/>
      <c r="C439" s="106"/>
      <c r="D439" s="347" t="str">
        <f>Safra!C865</f>
        <v>Taxa de Desmama (%)</v>
      </c>
      <c r="E439" s="348"/>
      <c r="F439" s="348"/>
      <c r="G439" s="348"/>
      <c r="H439" s="349"/>
      <c r="I439" s="909">
        <f>Safra!K865</f>
        <v>0</v>
      </c>
      <c r="J439" s="909"/>
      <c r="K439" s="909">
        <f>Safra!N865</f>
        <v>0</v>
      </c>
      <c r="L439" s="909"/>
      <c r="M439" s="909">
        <f>Safra!Q865</f>
        <v>0</v>
      </c>
      <c r="N439" s="909"/>
      <c r="O439" s="909">
        <f>Safra!T865</f>
        <v>0</v>
      </c>
      <c r="P439" s="909"/>
      <c r="Q439" s="909">
        <f>Safra!W865</f>
        <v>0</v>
      </c>
      <c r="R439" s="909"/>
      <c r="S439" s="106"/>
      <c r="T439" s="106"/>
    </row>
    <row r="440" spans="2:20" x14ac:dyDescent="0.3">
      <c r="B440" s="106"/>
      <c r="C440" s="106"/>
      <c r="D440" s="350"/>
      <c r="E440" s="350"/>
      <c r="F440" s="350"/>
      <c r="G440" s="350"/>
      <c r="I440" s="106"/>
      <c r="J440" s="106"/>
      <c r="K440" s="106"/>
      <c r="L440" s="106"/>
      <c r="M440" s="106"/>
      <c r="N440" s="106"/>
      <c r="O440" s="106"/>
      <c r="P440" s="106"/>
      <c r="Q440" s="106"/>
      <c r="R440" s="106"/>
      <c r="S440" s="106"/>
      <c r="T440" s="106"/>
    </row>
    <row r="441" spans="2:20" x14ac:dyDescent="0.3">
      <c r="B441" s="106"/>
      <c r="C441" s="106"/>
      <c r="D441" s="350"/>
      <c r="E441" s="350"/>
      <c r="F441" s="350"/>
      <c r="G441" s="350"/>
      <c r="H441" s="350"/>
      <c r="I441" s="106"/>
      <c r="J441" s="106"/>
      <c r="K441" s="106"/>
      <c r="L441" s="106"/>
      <c r="M441" s="106"/>
      <c r="N441" s="106"/>
      <c r="O441" s="106"/>
      <c r="P441" s="106"/>
      <c r="Q441" s="106"/>
      <c r="R441" s="106"/>
      <c r="S441" s="106"/>
      <c r="T441" s="106"/>
    </row>
    <row r="442" spans="2:20" ht="21.6" customHeight="1" x14ac:dyDescent="0.3">
      <c r="B442" s="106"/>
      <c r="C442" s="106"/>
      <c r="D442" s="106"/>
      <c r="E442" s="106"/>
      <c r="F442" s="106"/>
      <c r="G442" s="106"/>
      <c r="H442" s="106"/>
      <c r="I442" s="106"/>
      <c r="J442" s="106"/>
      <c r="K442" s="106"/>
      <c r="L442" s="106"/>
      <c r="M442" s="106"/>
      <c r="N442" s="106"/>
      <c r="O442" s="106"/>
      <c r="P442" s="106"/>
      <c r="Q442" s="106"/>
      <c r="R442" s="106"/>
      <c r="S442" s="106"/>
      <c r="T442" s="106"/>
    </row>
    <row r="443" spans="2:20" ht="8.4" customHeight="1" x14ac:dyDescent="0.3">
      <c r="B443" s="106"/>
      <c r="C443" s="106"/>
      <c r="D443" s="106"/>
      <c r="E443" s="106"/>
      <c r="F443" s="106"/>
      <c r="G443" s="106"/>
      <c r="H443" s="106"/>
      <c r="I443" s="106"/>
      <c r="J443" s="106"/>
      <c r="K443" s="106"/>
      <c r="L443" s="106"/>
      <c r="M443" s="106"/>
      <c r="N443" s="106"/>
      <c r="O443" s="106"/>
      <c r="P443" s="106"/>
      <c r="Q443" s="106"/>
      <c r="R443" s="106"/>
      <c r="S443" s="106"/>
      <c r="T443" s="106"/>
    </row>
    <row r="445" spans="2:20" x14ac:dyDescent="0.3">
      <c r="B445" s="106"/>
      <c r="C445" s="106"/>
      <c r="D445" s="106"/>
      <c r="E445" s="106"/>
      <c r="F445" s="106"/>
      <c r="G445" s="106"/>
      <c r="H445" s="106"/>
      <c r="I445" s="106"/>
      <c r="J445" s="106"/>
      <c r="K445" s="106"/>
      <c r="L445" s="106"/>
      <c r="M445" s="106"/>
      <c r="N445" s="106"/>
      <c r="O445" s="106"/>
      <c r="P445" s="106"/>
      <c r="Q445" s="106"/>
      <c r="R445" s="106"/>
      <c r="S445" s="106"/>
      <c r="T445" s="106"/>
    </row>
    <row r="446" spans="2:20" x14ac:dyDescent="0.3">
      <c r="B446" s="106"/>
      <c r="C446" s="106"/>
      <c r="D446" s="106"/>
      <c r="E446" s="106"/>
      <c r="F446" s="106"/>
      <c r="G446" s="106"/>
      <c r="H446" s="106"/>
      <c r="I446" s="106"/>
      <c r="J446" s="106"/>
      <c r="K446" s="106"/>
      <c r="L446" s="106"/>
      <c r="M446" s="106"/>
      <c r="N446" s="106"/>
      <c r="O446" s="106"/>
      <c r="P446" s="106"/>
      <c r="Q446" s="106"/>
      <c r="R446" s="106"/>
      <c r="S446" s="106"/>
      <c r="T446" s="106"/>
    </row>
    <row r="447" spans="2:20" x14ac:dyDescent="0.3">
      <c r="B447" s="106"/>
      <c r="C447" s="106"/>
      <c r="D447" s="106"/>
      <c r="E447" s="106"/>
      <c r="F447" s="106"/>
      <c r="G447" s="106"/>
      <c r="H447" s="106"/>
      <c r="I447" s="106"/>
      <c r="J447" s="106"/>
      <c r="K447" s="106"/>
      <c r="L447" s="106"/>
      <c r="M447" s="106"/>
      <c r="N447" s="106"/>
      <c r="O447" s="106"/>
      <c r="P447" s="106"/>
      <c r="Q447" s="106"/>
      <c r="R447" s="106"/>
      <c r="S447" s="106"/>
      <c r="T447" s="106"/>
    </row>
    <row r="448" spans="2:20" x14ac:dyDescent="0.3">
      <c r="B448" s="106"/>
      <c r="C448" s="106"/>
      <c r="D448" s="106"/>
      <c r="E448" s="106"/>
      <c r="F448" s="106"/>
      <c r="G448" s="106"/>
      <c r="H448" s="106"/>
      <c r="I448" s="106"/>
      <c r="J448" s="106"/>
      <c r="K448" s="106"/>
      <c r="L448" s="106"/>
      <c r="M448" s="106"/>
      <c r="N448" s="106"/>
      <c r="O448" s="106"/>
      <c r="P448" s="106"/>
      <c r="Q448" s="106"/>
      <c r="R448" s="106"/>
      <c r="S448" s="106"/>
      <c r="T448" s="106"/>
    </row>
    <row r="449" spans="2:20" x14ac:dyDescent="0.3">
      <c r="B449" s="106"/>
      <c r="C449" s="106"/>
      <c r="D449" s="106"/>
      <c r="E449" s="106"/>
      <c r="F449" s="106"/>
      <c r="G449" s="106"/>
      <c r="H449" s="106"/>
      <c r="I449" s="106"/>
      <c r="J449" s="106"/>
      <c r="K449" s="106"/>
      <c r="L449" s="106"/>
      <c r="M449" s="106"/>
      <c r="N449" s="106"/>
      <c r="O449" s="106"/>
      <c r="P449" s="106"/>
      <c r="Q449" s="106"/>
      <c r="R449" s="106"/>
      <c r="S449" s="106"/>
      <c r="T449" s="106"/>
    </row>
    <row r="450" spans="2:20" x14ac:dyDescent="0.3">
      <c r="B450" s="106"/>
      <c r="C450" s="106"/>
      <c r="D450" s="106"/>
      <c r="E450" s="106"/>
      <c r="F450" s="106"/>
      <c r="G450" s="106"/>
      <c r="H450" s="106"/>
      <c r="I450" s="106"/>
      <c r="J450" s="106"/>
      <c r="K450" s="106"/>
      <c r="L450" s="106"/>
      <c r="M450" s="106"/>
      <c r="N450" s="106"/>
      <c r="O450" s="106"/>
      <c r="P450" s="106"/>
      <c r="Q450" s="106"/>
      <c r="R450" s="106"/>
      <c r="S450" s="106"/>
      <c r="T450" s="106"/>
    </row>
    <row r="451" spans="2:20" x14ac:dyDescent="0.3">
      <c r="B451" s="106"/>
      <c r="C451" s="106"/>
      <c r="D451" s="106"/>
      <c r="E451" s="106"/>
      <c r="F451" s="106"/>
      <c r="G451" s="106"/>
      <c r="H451" s="106"/>
      <c r="I451" s="106"/>
      <c r="J451" s="106"/>
      <c r="K451" s="106"/>
      <c r="L451" s="106"/>
      <c r="M451" s="106"/>
      <c r="N451" s="106"/>
      <c r="O451" s="106"/>
      <c r="P451" s="106"/>
      <c r="Q451" s="106"/>
      <c r="R451" s="106"/>
      <c r="S451" s="106"/>
      <c r="T451" s="106"/>
    </row>
    <row r="452" spans="2:20" x14ac:dyDescent="0.3">
      <c r="B452" s="106"/>
      <c r="C452" s="106"/>
      <c r="D452" s="106"/>
      <c r="E452" s="106"/>
      <c r="F452" s="106"/>
      <c r="G452" s="106"/>
      <c r="H452" s="106"/>
      <c r="I452" s="106"/>
      <c r="J452" s="106"/>
      <c r="K452" s="106"/>
      <c r="L452" s="106"/>
      <c r="M452" s="106"/>
      <c r="N452" s="106"/>
      <c r="O452" s="106"/>
      <c r="P452" s="106"/>
      <c r="Q452" s="106"/>
      <c r="R452" s="106"/>
      <c r="S452" s="106"/>
      <c r="T452" s="106"/>
    </row>
    <row r="453" spans="2:20" x14ac:dyDescent="0.3">
      <c r="B453" s="106"/>
      <c r="C453" s="106"/>
      <c r="D453" s="106"/>
      <c r="E453" s="106"/>
      <c r="F453" s="106"/>
      <c r="G453" s="106"/>
      <c r="H453" s="106"/>
      <c r="I453" s="106"/>
      <c r="J453" s="106"/>
      <c r="K453" s="106"/>
      <c r="L453" s="106"/>
      <c r="M453" s="106"/>
      <c r="N453" s="106"/>
      <c r="O453" s="106"/>
      <c r="P453" s="106"/>
      <c r="Q453" s="106"/>
      <c r="R453" s="106"/>
      <c r="S453" s="106"/>
      <c r="T453" s="106"/>
    </row>
    <row r="454" spans="2:20" ht="14.4" customHeight="1" x14ac:dyDescent="0.3">
      <c r="B454" s="106"/>
      <c r="C454" s="106"/>
      <c r="D454" s="106"/>
      <c r="E454" s="106"/>
      <c r="G454" s="703" t="s">
        <v>146</v>
      </c>
      <c r="H454" s="703"/>
      <c r="I454" s="703"/>
      <c r="J454" s="703"/>
      <c r="K454" s="703"/>
      <c r="L454" s="703"/>
      <c r="M454" s="703"/>
      <c r="N454" s="703" t="s">
        <v>180</v>
      </c>
      <c r="O454" s="703"/>
      <c r="P454" s="703"/>
      <c r="Q454" s="106"/>
      <c r="R454" s="106"/>
      <c r="S454" s="106"/>
      <c r="T454" s="106"/>
    </row>
    <row r="455" spans="2:20" ht="14.4" customHeight="1" x14ac:dyDescent="0.3">
      <c r="B455" s="106"/>
      <c r="C455" s="106"/>
      <c r="D455" s="106"/>
      <c r="E455" s="106"/>
      <c r="G455" s="703"/>
      <c r="H455" s="703"/>
      <c r="I455" s="703"/>
      <c r="J455" s="703"/>
      <c r="K455" s="703"/>
      <c r="L455" s="703"/>
      <c r="M455" s="703"/>
      <c r="N455" s="703"/>
      <c r="O455" s="703"/>
      <c r="P455" s="703"/>
      <c r="Q455" s="106"/>
      <c r="R455" s="106"/>
      <c r="S455" s="106"/>
      <c r="T455" s="106"/>
    </row>
    <row r="456" spans="2:20" ht="21.6" customHeight="1" x14ac:dyDescent="0.3">
      <c r="B456" s="106"/>
      <c r="C456" s="106"/>
      <c r="D456" s="106"/>
      <c r="E456" s="106"/>
      <c r="G456" s="357" t="str">
        <f>Ativos!F17</f>
        <v>Patrimônio Rural</v>
      </c>
      <c r="I456" s="106"/>
      <c r="J456" s="106"/>
      <c r="K456" s="106"/>
      <c r="L456" s="106"/>
      <c r="M456" s="358"/>
      <c r="N456" s="904">
        <f>Ativos!G17</f>
        <v>0</v>
      </c>
      <c r="O456" s="905"/>
      <c r="P456" s="906"/>
      <c r="Q456" s="106"/>
      <c r="R456" s="106"/>
      <c r="S456" s="106"/>
      <c r="T456" s="106"/>
    </row>
    <row r="457" spans="2:20" ht="21.6" customHeight="1" x14ac:dyDescent="0.3">
      <c r="B457" s="106"/>
      <c r="C457" s="106"/>
      <c r="D457" s="106"/>
      <c r="E457" s="106"/>
      <c r="G457" s="357" t="str">
        <f>Ativos!F18</f>
        <v>Ativos Financeiros</v>
      </c>
      <c r="I457" s="106"/>
      <c r="J457" s="106"/>
      <c r="K457" s="106"/>
      <c r="L457" s="106"/>
      <c r="M457" s="358"/>
      <c r="N457" s="892">
        <f>Ativos!G18</f>
        <v>0</v>
      </c>
      <c r="O457" s="893"/>
      <c r="P457" s="894"/>
      <c r="Q457" s="106"/>
      <c r="R457" s="106"/>
      <c r="S457" s="106"/>
      <c r="T457" s="106"/>
    </row>
    <row r="458" spans="2:20" ht="21.6" customHeight="1" x14ac:dyDescent="0.3">
      <c r="B458" s="106"/>
      <c r="C458" s="106"/>
      <c r="D458" s="106"/>
      <c r="E458" s="106"/>
      <c r="G458" s="357" t="str">
        <f>Ativos!F19</f>
        <v>Estoque e/ou Produtos a Comercializar (unidades)</v>
      </c>
      <c r="I458" s="106"/>
      <c r="J458" s="106"/>
      <c r="K458" s="106"/>
      <c r="L458" s="106"/>
      <c r="M458" s="358"/>
      <c r="N458" s="892">
        <f>Ativos!G19</f>
        <v>0</v>
      </c>
      <c r="O458" s="893"/>
      <c r="P458" s="894"/>
      <c r="Q458" s="106"/>
      <c r="R458" s="106"/>
      <c r="S458" s="106"/>
      <c r="T458" s="106"/>
    </row>
    <row r="459" spans="2:20" ht="21.6" customHeight="1" x14ac:dyDescent="0.3">
      <c r="B459" s="106"/>
      <c r="C459" s="106"/>
      <c r="D459" s="106"/>
      <c r="E459" s="106"/>
      <c r="G459" s="357" t="str">
        <f>Ativos!F20</f>
        <v>Ativos Financeiros</v>
      </c>
      <c r="I459" s="106"/>
      <c r="J459" s="106"/>
      <c r="K459" s="106"/>
      <c r="L459" s="106"/>
      <c r="M459" s="358"/>
      <c r="N459" s="892">
        <f>Ativos!G20</f>
        <v>0</v>
      </c>
      <c r="O459" s="893"/>
      <c r="P459" s="894"/>
      <c r="Q459" s="106"/>
      <c r="R459" s="106"/>
      <c r="S459" s="106"/>
      <c r="T459" s="106"/>
    </row>
    <row r="460" spans="2:20" ht="21.6" customHeight="1" x14ac:dyDescent="0.3">
      <c r="B460" s="106"/>
      <c r="C460" s="106"/>
      <c r="D460" s="106"/>
      <c r="E460" s="106"/>
      <c r="G460" s="291" t="str">
        <f>Ativos!F21</f>
        <v>Clientes</v>
      </c>
      <c r="I460" s="106"/>
      <c r="J460" s="106"/>
      <c r="K460" s="106"/>
      <c r="L460" s="106"/>
      <c r="M460" s="358"/>
      <c r="N460" s="892">
        <f>Ativos!G21</f>
        <v>0</v>
      </c>
      <c r="O460" s="893"/>
      <c r="P460" s="894"/>
      <c r="Q460" s="106"/>
      <c r="R460" s="106"/>
      <c r="S460" s="106"/>
      <c r="T460" s="106"/>
    </row>
    <row r="461" spans="2:20" ht="21.6" customHeight="1" x14ac:dyDescent="0.3">
      <c r="B461" s="106"/>
      <c r="C461" s="106"/>
      <c r="D461" s="106"/>
      <c r="E461" s="106"/>
      <c r="G461" s="357" t="str">
        <f>Ativos!F22</f>
        <v>Outros bens e ativos</v>
      </c>
      <c r="I461" s="106"/>
      <c r="J461" s="106"/>
      <c r="K461" s="106"/>
      <c r="L461" s="106"/>
      <c r="M461" s="358"/>
      <c r="N461" s="892">
        <f>Ativos!G22</f>
        <v>0</v>
      </c>
      <c r="O461" s="893"/>
      <c r="P461" s="894"/>
      <c r="Q461" s="106"/>
      <c r="R461" s="106"/>
      <c r="S461" s="106"/>
      <c r="T461" s="106"/>
    </row>
    <row r="462" spans="2:20" ht="21.6" customHeight="1" x14ac:dyDescent="0.3">
      <c r="B462" s="106"/>
      <c r="C462" s="106"/>
      <c r="D462" s="106"/>
      <c r="E462" s="106"/>
      <c r="G462" s="357" t="str">
        <f>Ativos!F23</f>
        <v>Máquinas e Equipamentos</v>
      </c>
      <c r="I462" s="106"/>
      <c r="J462" s="106"/>
      <c r="K462" s="106"/>
      <c r="L462" s="106"/>
      <c r="M462" s="358"/>
      <c r="N462" s="895">
        <f>Ativos!G23</f>
        <v>0</v>
      </c>
      <c r="O462" s="896"/>
      <c r="P462" s="897"/>
      <c r="Q462" s="106"/>
      <c r="R462" s="106"/>
      <c r="S462" s="106"/>
      <c r="T462" s="106"/>
    </row>
    <row r="463" spans="2:20" ht="21.6" customHeight="1" x14ac:dyDescent="0.3">
      <c r="B463" s="106"/>
      <c r="C463" s="106"/>
      <c r="D463" s="106"/>
      <c r="E463" s="106"/>
      <c r="F463" s="106"/>
      <c r="G463" s="359" t="str">
        <f>Ativos!F24</f>
        <v>TOTAL GERAL</v>
      </c>
      <c r="H463" s="360"/>
      <c r="I463" s="360"/>
      <c r="J463" s="360"/>
      <c r="K463" s="360"/>
      <c r="L463" s="360"/>
      <c r="M463" s="361"/>
      <c r="N463" s="898">
        <f>Ativos!G24</f>
        <v>0</v>
      </c>
      <c r="O463" s="899"/>
      <c r="P463" s="900"/>
      <c r="Q463" s="106"/>
      <c r="R463" s="106"/>
      <c r="S463" s="106"/>
      <c r="T463" s="106"/>
    </row>
    <row r="464" spans="2:20" ht="21.6" customHeight="1" x14ac:dyDescent="0.3">
      <c r="B464" s="106"/>
      <c r="C464" s="106"/>
      <c r="D464" s="106"/>
      <c r="E464" s="106"/>
      <c r="F464" s="106"/>
      <c r="Q464" s="106"/>
      <c r="R464" s="106"/>
      <c r="S464" s="106"/>
      <c r="T464" s="106"/>
    </row>
    <row r="465" spans="2:20" ht="21.6" customHeight="1" x14ac:dyDescent="0.3">
      <c r="B465" s="106"/>
      <c r="C465" s="106"/>
      <c r="D465" s="106"/>
      <c r="E465" s="106"/>
      <c r="F465" s="106"/>
      <c r="Q465" s="106"/>
      <c r="R465" s="106"/>
      <c r="S465" s="106"/>
      <c r="T465" s="106"/>
    </row>
    <row r="466" spans="2:20" ht="21.6" customHeight="1" x14ac:dyDescent="0.3">
      <c r="B466" s="106"/>
      <c r="C466" s="106"/>
      <c r="D466" s="106"/>
      <c r="E466" s="106"/>
      <c r="F466" s="106"/>
      <c r="G466" s="106"/>
      <c r="H466" s="106"/>
      <c r="I466" s="106"/>
      <c r="J466" s="106"/>
      <c r="K466" s="106"/>
      <c r="L466" s="106"/>
      <c r="M466" s="106"/>
      <c r="N466" s="106"/>
      <c r="O466" s="106"/>
      <c r="P466" s="106"/>
      <c r="Q466" s="106"/>
      <c r="R466" s="106"/>
      <c r="S466" s="106"/>
      <c r="T466" s="106"/>
    </row>
    <row r="467" spans="2:20" ht="21.6" customHeight="1" x14ac:dyDescent="0.3">
      <c r="B467" s="106"/>
      <c r="C467" s="106"/>
      <c r="D467" s="106"/>
      <c r="E467" s="106"/>
      <c r="F467" s="106"/>
      <c r="G467" s="106"/>
      <c r="H467" s="106"/>
      <c r="I467" s="106"/>
      <c r="J467" s="106"/>
      <c r="K467" s="106"/>
      <c r="L467" s="106"/>
      <c r="M467" s="106"/>
      <c r="N467" s="106"/>
      <c r="O467" s="106"/>
      <c r="P467" s="106"/>
      <c r="Q467" s="106"/>
      <c r="R467" s="106"/>
      <c r="S467" s="106"/>
      <c r="T467" s="106"/>
    </row>
    <row r="468" spans="2:20" ht="21.6" customHeight="1" x14ac:dyDescent="0.3">
      <c r="B468" s="106"/>
      <c r="C468" s="106"/>
      <c r="D468" s="106"/>
      <c r="E468" s="106"/>
      <c r="F468" s="106"/>
      <c r="G468" s="106"/>
      <c r="H468" s="106"/>
      <c r="I468" s="106"/>
      <c r="J468" s="106"/>
      <c r="K468" s="106"/>
      <c r="L468" s="106"/>
      <c r="M468" s="106"/>
      <c r="N468" s="106"/>
      <c r="O468" s="106"/>
      <c r="P468" s="106"/>
      <c r="Q468" s="106"/>
      <c r="R468" s="106"/>
      <c r="S468" s="106"/>
      <c r="T468" s="106"/>
    </row>
    <row r="469" spans="2:20" ht="21.6" customHeight="1" x14ac:dyDescent="0.3">
      <c r="B469" s="106"/>
      <c r="C469" s="106"/>
      <c r="D469" s="106"/>
      <c r="E469" s="106"/>
      <c r="F469" s="106"/>
      <c r="G469" s="106"/>
      <c r="H469" s="106"/>
      <c r="I469" s="106"/>
      <c r="J469" s="106"/>
      <c r="K469" s="106"/>
      <c r="L469" s="106"/>
      <c r="M469" s="106"/>
      <c r="N469" s="106"/>
      <c r="O469" s="106"/>
      <c r="P469" s="106"/>
      <c r="Q469" s="106"/>
      <c r="R469" s="106"/>
      <c r="S469" s="106"/>
      <c r="T469" s="106"/>
    </row>
    <row r="470" spans="2:20" ht="21.6" customHeight="1" x14ac:dyDescent="0.3">
      <c r="B470" s="106"/>
      <c r="C470" s="106"/>
      <c r="D470" s="106"/>
      <c r="E470" s="106"/>
      <c r="F470" s="106"/>
      <c r="G470" s="106"/>
      <c r="H470" s="106"/>
      <c r="I470" s="106"/>
      <c r="J470" s="106"/>
      <c r="K470" s="106"/>
      <c r="L470" s="106"/>
      <c r="M470" s="106"/>
      <c r="N470" s="106"/>
      <c r="O470" s="106"/>
      <c r="P470" s="106"/>
      <c r="Q470" s="106"/>
      <c r="R470" s="106"/>
      <c r="S470" s="106"/>
      <c r="T470" s="106"/>
    </row>
    <row r="471" spans="2:20" ht="21.6" customHeight="1" x14ac:dyDescent="0.3">
      <c r="B471" s="106"/>
      <c r="C471" s="106"/>
      <c r="D471" s="106"/>
      <c r="E471" s="106"/>
      <c r="F471" s="106"/>
      <c r="G471" s="106"/>
      <c r="H471" s="106"/>
      <c r="I471" s="106"/>
      <c r="J471" s="106"/>
      <c r="K471" s="106"/>
      <c r="L471" s="106"/>
      <c r="M471" s="106"/>
      <c r="N471" s="106"/>
      <c r="O471" s="106"/>
      <c r="P471" s="106"/>
      <c r="Q471" s="106"/>
      <c r="R471" s="106"/>
      <c r="S471" s="106"/>
      <c r="T471" s="106"/>
    </row>
    <row r="472" spans="2:20" ht="21.6" customHeight="1" x14ac:dyDescent="0.3">
      <c r="B472" s="106"/>
      <c r="C472" s="106"/>
      <c r="D472" s="106"/>
      <c r="E472" s="106"/>
      <c r="F472" s="106"/>
      <c r="G472" s="106"/>
      <c r="H472" s="106"/>
      <c r="I472" s="106"/>
      <c r="J472" s="106"/>
      <c r="K472" s="106"/>
      <c r="L472" s="106"/>
      <c r="M472" s="106"/>
      <c r="N472" s="106"/>
      <c r="O472" s="106"/>
      <c r="P472" s="106"/>
      <c r="Q472" s="106"/>
      <c r="R472" s="106"/>
      <c r="S472" s="106"/>
      <c r="T472" s="106"/>
    </row>
    <row r="473" spans="2:20" ht="21.6" customHeight="1" x14ac:dyDescent="0.3">
      <c r="B473" s="106"/>
      <c r="C473" s="106"/>
      <c r="D473" s="106"/>
      <c r="E473" s="106"/>
      <c r="F473" s="106"/>
      <c r="G473" s="106"/>
      <c r="H473" s="106"/>
      <c r="I473" s="106"/>
      <c r="J473" s="106"/>
      <c r="K473" s="106"/>
      <c r="L473" s="106"/>
      <c r="M473" s="106"/>
      <c r="N473" s="106"/>
      <c r="O473" s="106"/>
      <c r="P473" s="106"/>
      <c r="Q473" s="106"/>
      <c r="R473" s="106"/>
      <c r="S473" s="106"/>
      <c r="T473" s="106"/>
    </row>
    <row r="474" spans="2:20" ht="14.4" customHeight="1" x14ac:dyDescent="0.3">
      <c r="B474" s="106"/>
      <c r="C474" s="106"/>
      <c r="D474" s="106"/>
      <c r="E474" s="106"/>
      <c r="F474" s="106"/>
      <c r="G474" s="106"/>
      <c r="H474" s="106"/>
      <c r="I474" s="106"/>
      <c r="J474" s="106"/>
      <c r="K474" s="106"/>
      <c r="L474" s="106"/>
      <c r="M474" s="106"/>
      <c r="N474" s="106"/>
      <c r="O474" s="106"/>
      <c r="P474" s="106"/>
      <c r="Q474" s="106"/>
      <c r="R474" s="106"/>
      <c r="S474" s="106"/>
      <c r="T474" s="106"/>
    </row>
    <row r="475" spans="2:20" ht="8.4" customHeight="1" x14ac:dyDescent="0.3">
      <c r="B475" s="106"/>
      <c r="C475" s="106"/>
      <c r="D475" s="106"/>
      <c r="E475" s="106"/>
      <c r="F475" s="106"/>
      <c r="G475" s="106"/>
      <c r="H475" s="106"/>
      <c r="I475" s="106"/>
      <c r="J475" s="106"/>
      <c r="K475" s="106"/>
      <c r="L475" s="106"/>
      <c r="M475" s="106"/>
      <c r="N475" s="106"/>
      <c r="O475" s="106"/>
      <c r="P475" s="106"/>
      <c r="Q475" s="106"/>
      <c r="R475" s="106"/>
      <c r="S475" s="106"/>
      <c r="T475" s="106"/>
    </row>
    <row r="477" spans="2:20" x14ac:dyDescent="0.3">
      <c r="B477" s="106"/>
      <c r="C477" s="106"/>
      <c r="D477" s="106"/>
      <c r="E477" s="106"/>
      <c r="F477" s="106"/>
      <c r="G477" s="106"/>
      <c r="H477" s="106"/>
      <c r="I477" s="106"/>
      <c r="J477" s="106"/>
      <c r="K477" s="106"/>
      <c r="L477" s="106"/>
      <c r="M477" s="106"/>
      <c r="N477" s="106"/>
      <c r="O477" s="106"/>
      <c r="P477" s="106"/>
      <c r="Q477" s="106"/>
      <c r="R477" s="106"/>
      <c r="S477" s="106"/>
      <c r="T477" s="106"/>
    </row>
    <row r="478" spans="2:20" x14ac:dyDescent="0.3">
      <c r="B478" s="106"/>
      <c r="C478" s="106"/>
      <c r="D478" s="106"/>
      <c r="E478" s="106"/>
      <c r="F478" s="106"/>
      <c r="G478" s="106"/>
      <c r="H478" s="106"/>
      <c r="I478" s="106"/>
      <c r="J478" s="106"/>
      <c r="K478" s="106"/>
      <c r="L478" s="106"/>
      <c r="M478" s="106"/>
      <c r="N478" s="106"/>
      <c r="O478" s="106"/>
      <c r="P478" s="106"/>
      <c r="Q478" s="106"/>
      <c r="R478" s="106"/>
      <c r="S478" s="106"/>
      <c r="T478" s="106"/>
    </row>
    <row r="479" spans="2:20" x14ac:dyDescent="0.3">
      <c r="B479" s="106"/>
      <c r="C479" s="106"/>
      <c r="D479" s="106"/>
      <c r="E479" s="106"/>
      <c r="F479" s="106"/>
      <c r="G479" s="106"/>
      <c r="H479" s="106"/>
      <c r="I479" s="106"/>
      <c r="J479" s="106"/>
      <c r="K479" s="106"/>
      <c r="L479" s="106"/>
      <c r="M479" s="106"/>
      <c r="N479" s="106"/>
      <c r="O479" s="106"/>
      <c r="P479" s="106"/>
      <c r="Q479" s="106"/>
      <c r="R479" s="106"/>
      <c r="S479" s="106"/>
      <c r="T479" s="106"/>
    </row>
    <row r="480" spans="2:20" x14ac:dyDescent="0.3">
      <c r="B480" s="106"/>
      <c r="C480" s="106"/>
      <c r="D480" s="106"/>
      <c r="E480" s="106"/>
      <c r="F480" s="106"/>
      <c r="G480" s="106"/>
      <c r="H480" s="106"/>
      <c r="I480" s="106"/>
      <c r="J480" s="106"/>
      <c r="K480" s="106"/>
      <c r="L480" s="106"/>
      <c r="M480" s="106"/>
      <c r="N480" s="106"/>
      <c r="O480" s="106"/>
      <c r="P480" s="106"/>
      <c r="Q480" s="106"/>
      <c r="R480" s="106"/>
      <c r="S480" s="106"/>
      <c r="T480" s="106"/>
    </row>
    <row r="481" spans="2:20" x14ac:dyDescent="0.3">
      <c r="B481" s="106"/>
      <c r="C481" s="106"/>
      <c r="D481" s="106"/>
      <c r="E481" s="106"/>
      <c r="F481" s="106"/>
      <c r="G481" s="106"/>
      <c r="H481" s="106"/>
      <c r="I481" s="106"/>
      <c r="J481" s="106"/>
      <c r="K481" s="106"/>
      <c r="L481" s="106"/>
      <c r="M481" s="106"/>
      <c r="N481" s="106"/>
      <c r="O481" s="106"/>
      <c r="P481" s="106"/>
      <c r="Q481" s="106"/>
      <c r="R481" s="106"/>
      <c r="S481" s="106"/>
      <c r="T481" s="106"/>
    </row>
    <row r="482" spans="2:20" x14ac:dyDescent="0.3">
      <c r="B482" s="106"/>
      <c r="C482" s="106"/>
      <c r="D482" s="106"/>
      <c r="E482" s="106"/>
      <c r="F482" s="106"/>
      <c r="G482" s="106"/>
      <c r="H482" s="106"/>
      <c r="I482" s="106"/>
      <c r="J482" s="106"/>
      <c r="K482" s="106"/>
      <c r="L482" s="106"/>
      <c r="M482" s="106"/>
      <c r="N482" s="106"/>
      <c r="O482" s="106"/>
      <c r="P482" s="106"/>
      <c r="Q482" s="106"/>
      <c r="R482" s="106"/>
      <c r="S482" s="106"/>
      <c r="T482" s="106"/>
    </row>
    <row r="483" spans="2:20" x14ac:dyDescent="0.3">
      <c r="B483" s="106"/>
      <c r="C483" s="106"/>
      <c r="D483" s="106"/>
      <c r="E483" s="106"/>
      <c r="F483" s="106"/>
      <c r="G483" s="106"/>
      <c r="H483" s="106"/>
      <c r="I483" s="106"/>
      <c r="J483" s="106"/>
      <c r="K483" s="106"/>
      <c r="L483" s="106"/>
      <c r="M483" s="106"/>
      <c r="N483" s="106"/>
      <c r="O483" s="106"/>
      <c r="P483" s="106"/>
      <c r="Q483" s="106"/>
      <c r="R483" s="106"/>
      <c r="S483" s="106"/>
      <c r="T483" s="106"/>
    </row>
    <row r="484" spans="2:20" x14ac:dyDescent="0.3">
      <c r="B484" s="106"/>
      <c r="C484" s="106"/>
      <c r="D484" s="106"/>
      <c r="E484" s="106"/>
      <c r="F484" s="106"/>
      <c r="G484" s="106"/>
      <c r="H484" s="106"/>
      <c r="I484" s="106"/>
      <c r="J484" s="106"/>
      <c r="K484" s="106"/>
      <c r="L484" s="106"/>
      <c r="M484" s="106"/>
      <c r="N484" s="106"/>
      <c r="O484" s="106"/>
      <c r="P484" s="106"/>
      <c r="Q484" s="106"/>
      <c r="R484" s="106"/>
      <c r="S484" s="106"/>
      <c r="T484" s="106"/>
    </row>
    <row r="485" spans="2:20" x14ac:dyDescent="0.3">
      <c r="B485" s="106"/>
      <c r="C485" s="106"/>
      <c r="D485" s="106"/>
      <c r="E485" s="106"/>
      <c r="F485" s="106"/>
      <c r="G485" s="106"/>
      <c r="H485" s="106"/>
      <c r="I485" s="106"/>
      <c r="J485" s="106"/>
      <c r="K485" s="106"/>
      <c r="L485" s="106"/>
      <c r="M485" s="106"/>
      <c r="N485" s="106"/>
      <c r="O485" s="106"/>
      <c r="P485" s="106"/>
      <c r="Q485" s="106"/>
      <c r="R485" s="106"/>
      <c r="S485" s="106"/>
      <c r="T485" s="106"/>
    </row>
    <row r="486" spans="2:20" ht="14.4" customHeight="1" x14ac:dyDescent="0.3">
      <c r="B486" s="106"/>
      <c r="C486" s="106"/>
      <c r="D486" s="106"/>
      <c r="E486" s="106"/>
      <c r="G486" s="684" t="str">
        <f>Passivos!F16</f>
        <v>Descrição</v>
      </c>
      <c r="H486" s="685"/>
      <c r="I486" s="685"/>
      <c r="J486" s="685"/>
      <c r="K486" s="685"/>
      <c r="L486" s="685"/>
      <c r="M486" s="686"/>
      <c r="N486" s="684" t="str">
        <f>Passivos!G16</f>
        <v>Total (R$)</v>
      </c>
      <c r="O486" s="685"/>
      <c r="P486" s="686"/>
      <c r="Q486" s="106"/>
      <c r="R486" s="106"/>
      <c r="S486" s="106"/>
      <c r="T486" s="106"/>
    </row>
    <row r="487" spans="2:20" ht="14.4" customHeight="1" x14ac:dyDescent="0.3">
      <c r="B487" s="106"/>
      <c r="C487" s="106"/>
      <c r="D487" s="106"/>
      <c r="E487" s="106"/>
      <c r="G487" s="690"/>
      <c r="H487" s="691"/>
      <c r="I487" s="691"/>
      <c r="J487" s="691"/>
      <c r="K487" s="691"/>
      <c r="L487" s="691"/>
      <c r="M487" s="692"/>
      <c r="N487" s="690"/>
      <c r="O487" s="691"/>
      <c r="P487" s="692"/>
      <c r="Q487" s="106"/>
      <c r="R487" s="106"/>
      <c r="S487" s="106"/>
      <c r="T487" s="106"/>
    </row>
    <row r="488" spans="2:20" ht="21.6" customHeight="1" x14ac:dyDescent="0.3">
      <c r="B488" s="106"/>
      <c r="C488" s="106"/>
      <c r="D488" s="106"/>
      <c r="E488" s="106"/>
      <c r="G488" s="357" t="str">
        <f>Passivos!F17</f>
        <v>Dívida Bancária</v>
      </c>
      <c r="I488" s="106"/>
      <c r="J488" s="106"/>
      <c r="K488" s="106"/>
      <c r="L488" s="106"/>
      <c r="M488" s="358"/>
      <c r="N488" s="904">
        <f>Passivos!G17</f>
        <v>0</v>
      </c>
      <c r="O488" s="905"/>
      <c r="P488" s="906"/>
      <c r="Q488" s="106"/>
      <c r="R488" s="106"/>
      <c r="S488" s="106"/>
      <c r="T488" s="106"/>
    </row>
    <row r="489" spans="2:20" ht="21.6" customHeight="1" x14ac:dyDescent="0.3">
      <c r="B489" s="106"/>
      <c r="C489" s="106"/>
      <c r="D489" s="106"/>
      <c r="E489" s="106"/>
      <c r="G489" s="357" t="str">
        <f>Passivos!F18</f>
        <v>Dívida com Terras</v>
      </c>
      <c r="I489" s="106"/>
      <c r="J489" s="106"/>
      <c r="K489" s="106"/>
      <c r="L489" s="106"/>
      <c r="M489" s="358"/>
      <c r="N489" s="892">
        <f>Passivos!G18</f>
        <v>0</v>
      </c>
      <c r="O489" s="893"/>
      <c r="P489" s="894"/>
      <c r="Q489" s="106"/>
      <c r="R489" s="106"/>
      <c r="S489" s="106"/>
      <c r="T489" s="106"/>
    </row>
    <row r="490" spans="2:20" ht="21.6" customHeight="1" x14ac:dyDescent="0.3">
      <c r="B490" s="106"/>
      <c r="C490" s="106"/>
      <c r="D490" s="106"/>
      <c r="E490" s="106"/>
      <c r="G490" s="357" t="str">
        <f>Passivos!F19</f>
        <v>Fornecedores</v>
      </c>
      <c r="I490" s="106"/>
      <c r="J490" s="106"/>
      <c r="K490" s="106"/>
      <c r="L490" s="106"/>
      <c r="M490" s="358"/>
      <c r="N490" s="892">
        <f>Passivos!G19</f>
        <v>0</v>
      </c>
      <c r="O490" s="893"/>
      <c r="P490" s="894"/>
      <c r="Q490" s="106"/>
      <c r="S490" s="106"/>
      <c r="T490" s="106"/>
    </row>
    <row r="491" spans="2:20" ht="21.6" customHeight="1" x14ac:dyDescent="0.3">
      <c r="B491" s="106"/>
      <c r="C491" s="106"/>
      <c r="D491" s="106"/>
      <c r="E491" s="106"/>
      <c r="G491" s="357" t="str">
        <f>Passivos!F20</f>
        <v>Dividendos e Pró Labore</v>
      </c>
      <c r="I491" s="106"/>
      <c r="J491" s="106"/>
      <c r="K491" s="106"/>
      <c r="L491" s="106"/>
      <c r="M491" s="358"/>
      <c r="N491" s="892" t="e">
        <f>Passivos!G20</f>
        <v>#DIV/0!</v>
      </c>
      <c r="O491" s="893"/>
      <c r="P491" s="894"/>
      <c r="Q491" s="106"/>
      <c r="R491" s="106"/>
      <c r="S491" s="106"/>
      <c r="T491" s="106"/>
    </row>
    <row r="492" spans="2:20" ht="21.6" customHeight="1" x14ac:dyDescent="0.3">
      <c r="B492" s="106"/>
      <c r="C492" s="106"/>
      <c r="D492" s="106"/>
      <c r="E492" s="106"/>
      <c r="G492" s="357" t="str">
        <f>Passivos!F21</f>
        <v>Arrendamentos e Parcerias</v>
      </c>
      <c r="I492" s="106"/>
      <c r="J492" s="106"/>
      <c r="K492" s="106"/>
      <c r="L492" s="106"/>
      <c r="M492" s="358"/>
      <c r="N492" s="892">
        <f>Passivos!G21</f>
        <v>0</v>
      </c>
      <c r="O492" s="893"/>
      <c r="P492" s="894"/>
      <c r="Q492" s="106"/>
      <c r="R492" s="106"/>
      <c r="S492" s="106"/>
      <c r="T492" s="106"/>
    </row>
    <row r="493" spans="2:20" ht="21.6" customHeight="1" x14ac:dyDescent="0.3">
      <c r="B493" s="106"/>
      <c r="C493" s="106"/>
      <c r="D493" s="106"/>
      <c r="E493" s="106"/>
      <c r="G493" s="357" t="str">
        <f>Passivos!F22</f>
        <v>Investimentos</v>
      </c>
      <c r="I493" s="106"/>
      <c r="J493" s="106"/>
      <c r="K493" s="106"/>
      <c r="L493" s="106"/>
      <c r="M493" s="358"/>
      <c r="N493" s="892">
        <f>Passivos!G22</f>
        <v>0</v>
      </c>
      <c r="O493" s="893"/>
      <c r="P493" s="894"/>
      <c r="Q493" s="106"/>
      <c r="R493" s="106"/>
      <c r="S493" s="106"/>
      <c r="T493" s="106"/>
    </row>
    <row r="494" spans="2:20" ht="21.6" customHeight="1" x14ac:dyDescent="0.3">
      <c r="B494" s="106"/>
      <c r="C494" s="106"/>
      <c r="D494" s="106"/>
      <c r="E494" s="106"/>
      <c r="G494" s="291"/>
      <c r="H494" s="27"/>
      <c r="I494" s="106"/>
      <c r="J494" s="106"/>
      <c r="K494" s="106"/>
      <c r="L494" s="106"/>
      <c r="M494" s="358"/>
      <c r="N494" s="895"/>
      <c r="O494" s="896"/>
      <c r="P494" s="897"/>
      <c r="Q494" s="106"/>
      <c r="R494" s="106"/>
      <c r="S494" s="106"/>
      <c r="T494" s="106"/>
    </row>
    <row r="495" spans="2:20" ht="21.6" customHeight="1" x14ac:dyDescent="0.3">
      <c r="B495" s="106"/>
      <c r="C495" s="106"/>
      <c r="D495" s="106"/>
      <c r="E495" s="106"/>
      <c r="F495" s="106"/>
      <c r="G495" s="901" t="str">
        <f>Passivos!F23</f>
        <v>TOTAL GERAL</v>
      </c>
      <c r="H495" s="902"/>
      <c r="I495" s="902"/>
      <c r="J495" s="902"/>
      <c r="K495" s="902"/>
      <c r="L495" s="902"/>
      <c r="M495" s="903"/>
      <c r="N495" s="898" t="e">
        <f>Passivos!G23</f>
        <v>#DIV/0!</v>
      </c>
      <c r="O495" s="899"/>
      <c r="P495" s="900"/>
      <c r="Q495" s="106"/>
      <c r="R495" s="106"/>
      <c r="S495" s="106"/>
      <c r="T495" s="106"/>
    </row>
    <row r="496" spans="2:20" ht="21.6" customHeight="1" x14ac:dyDescent="0.3">
      <c r="B496" s="106"/>
      <c r="C496" s="106"/>
      <c r="D496" s="106"/>
      <c r="E496" s="106"/>
      <c r="F496" s="106"/>
      <c r="Q496" s="106"/>
      <c r="R496" s="106"/>
      <c r="S496" s="106"/>
      <c r="T496" s="106"/>
    </row>
    <row r="497" spans="2:20" ht="21.6" customHeight="1" x14ac:dyDescent="0.3">
      <c r="B497" s="106"/>
      <c r="C497" s="106"/>
      <c r="D497" s="106"/>
      <c r="E497" s="106"/>
      <c r="F497" s="106"/>
      <c r="Q497" s="106"/>
      <c r="R497" s="106"/>
      <c r="S497" s="106"/>
      <c r="T497" s="106"/>
    </row>
    <row r="498" spans="2:20" ht="21.6" customHeight="1" x14ac:dyDescent="0.3">
      <c r="B498" s="106"/>
      <c r="C498" s="106"/>
      <c r="D498" s="106"/>
      <c r="E498" s="106"/>
      <c r="F498" s="106"/>
      <c r="G498" s="106"/>
      <c r="H498" s="106"/>
      <c r="I498" s="106"/>
      <c r="J498" s="106"/>
      <c r="K498" s="106"/>
      <c r="L498" s="106"/>
      <c r="M498" s="106"/>
      <c r="N498" s="106"/>
      <c r="O498" s="106"/>
      <c r="P498" s="106"/>
      <c r="Q498" s="106"/>
      <c r="R498" s="106"/>
      <c r="S498" s="106"/>
      <c r="T498" s="106"/>
    </row>
    <row r="499" spans="2:20" ht="21.6" customHeight="1" x14ac:dyDescent="0.3">
      <c r="B499" s="106"/>
      <c r="C499" s="106"/>
      <c r="D499" s="106"/>
      <c r="E499" s="106"/>
      <c r="F499" s="106"/>
      <c r="G499" s="106"/>
      <c r="H499" s="106"/>
      <c r="I499" s="106"/>
      <c r="J499" s="106"/>
      <c r="K499" s="106"/>
      <c r="L499" s="106"/>
      <c r="M499" s="106"/>
      <c r="N499" s="106"/>
      <c r="O499" s="106"/>
      <c r="P499" s="106"/>
      <c r="Q499" s="106"/>
      <c r="R499" s="106"/>
      <c r="S499" s="106"/>
      <c r="T499" s="106"/>
    </row>
    <row r="500" spans="2:20" ht="21.6" customHeight="1" x14ac:dyDescent="0.3">
      <c r="B500" s="106"/>
      <c r="C500" s="106"/>
      <c r="D500" s="106"/>
      <c r="E500" s="106"/>
      <c r="F500" s="106"/>
      <c r="G500" s="106"/>
      <c r="H500" s="106"/>
      <c r="I500" s="106"/>
      <c r="J500" s="106"/>
      <c r="K500" s="106"/>
      <c r="L500" s="106"/>
      <c r="M500" s="106"/>
      <c r="N500" s="106"/>
      <c r="O500" s="106"/>
      <c r="P500" s="106"/>
      <c r="Q500" s="106"/>
      <c r="R500" s="106"/>
      <c r="S500" s="106"/>
      <c r="T500" s="106"/>
    </row>
    <row r="501" spans="2:20" ht="21.6" customHeight="1" x14ac:dyDescent="0.3">
      <c r="B501" s="106"/>
      <c r="C501" s="106"/>
      <c r="D501" s="106"/>
      <c r="E501" s="106"/>
      <c r="F501" s="106"/>
      <c r="G501" s="106"/>
      <c r="H501" s="106"/>
      <c r="I501" s="106"/>
      <c r="J501" s="106"/>
      <c r="K501" s="106"/>
      <c r="L501" s="106"/>
      <c r="M501" s="106"/>
      <c r="N501" s="106"/>
      <c r="O501" s="106"/>
      <c r="P501" s="106"/>
      <c r="Q501" s="106"/>
      <c r="R501" s="106"/>
      <c r="S501" s="106"/>
      <c r="T501" s="106"/>
    </row>
    <row r="502" spans="2:20" ht="21.6" customHeight="1" x14ac:dyDescent="0.3">
      <c r="B502" s="106"/>
      <c r="C502" s="106"/>
      <c r="D502" s="106"/>
      <c r="E502" s="106"/>
      <c r="F502" s="106"/>
      <c r="G502" s="106"/>
      <c r="H502" s="106"/>
      <c r="I502" s="106"/>
      <c r="J502" s="106"/>
      <c r="K502" s="106"/>
      <c r="L502" s="106"/>
      <c r="M502" s="106"/>
      <c r="N502" s="106"/>
      <c r="O502" s="106"/>
      <c r="P502" s="106"/>
      <c r="Q502" s="106"/>
      <c r="R502" s="106"/>
      <c r="S502" s="106"/>
      <c r="T502" s="106"/>
    </row>
    <row r="503" spans="2:20" ht="21.6" customHeight="1" x14ac:dyDescent="0.3">
      <c r="B503" s="106"/>
      <c r="C503" s="106"/>
      <c r="D503" s="106"/>
      <c r="E503" s="106"/>
      <c r="F503" s="106"/>
      <c r="G503" s="106"/>
      <c r="H503" s="106"/>
      <c r="I503" s="106"/>
      <c r="J503" s="106"/>
      <c r="K503" s="106"/>
      <c r="L503" s="106"/>
      <c r="M503" s="106"/>
      <c r="N503" s="106"/>
      <c r="O503" s="106"/>
      <c r="P503" s="106"/>
      <c r="Q503" s="106"/>
      <c r="R503" s="106"/>
      <c r="S503" s="106"/>
      <c r="T503" s="106"/>
    </row>
    <row r="504" spans="2:20" ht="21.6" customHeight="1" x14ac:dyDescent="0.3">
      <c r="B504" s="106"/>
      <c r="C504" s="106"/>
      <c r="D504" s="106"/>
      <c r="E504" s="106"/>
      <c r="F504" s="106"/>
      <c r="G504" s="106"/>
      <c r="H504" s="106"/>
      <c r="I504" s="106"/>
      <c r="J504" s="106"/>
      <c r="K504" s="106"/>
      <c r="L504" s="106"/>
      <c r="M504" s="106"/>
      <c r="N504" s="106"/>
      <c r="O504" s="106"/>
      <c r="P504" s="106"/>
      <c r="Q504" s="106"/>
      <c r="R504" s="106"/>
      <c r="S504" s="106"/>
      <c r="T504" s="106"/>
    </row>
    <row r="505" spans="2:20" ht="21.6" customHeight="1" x14ac:dyDescent="0.3">
      <c r="B505" s="106"/>
      <c r="C505" s="106"/>
      <c r="D505" s="106"/>
      <c r="E505" s="106"/>
      <c r="F505" s="106"/>
      <c r="G505" s="106"/>
      <c r="H505" s="106"/>
      <c r="I505" s="106"/>
      <c r="J505" s="106"/>
      <c r="K505" s="106"/>
      <c r="L505" s="106"/>
      <c r="M505" s="106"/>
      <c r="N505" s="106"/>
      <c r="O505" s="106"/>
      <c r="P505" s="106"/>
      <c r="Q505" s="106"/>
      <c r="R505" s="106"/>
      <c r="S505" s="106"/>
      <c r="T505" s="106"/>
    </row>
    <row r="506" spans="2:20" ht="21.6" customHeight="1" x14ac:dyDescent="0.3">
      <c r="B506" s="106"/>
      <c r="C506" s="106"/>
      <c r="D506" s="106"/>
      <c r="E506" s="106"/>
      <c r="F506" s="106"/>
      <c r="G506" s="106"/>
      <c r="H506" s="106"/>
      <c r="I506" s="106"/>
      <c r="J506" s="106"/>
      <c r="K506" s="106"/>
      <c r="L506" s="106"/>
      <c r="M506" s="106"/>
      <c r="N506" s="106"/>
      <c r="O506" s="106"/>
      <c r="P506" s="106"/>
      <c r="Q506" s="106"/>
      <c r="R506" s="106"/>
      <c r="S506" s="106"/>
      <c r="T506" s="106"/>
    </row>
    <row r="507" spans="2:20" ht="8.4" customHeight="1" x14ac:dyDescent="0.3">
      <c r="B507" s="106"/>
      <c r="C507" s="106"/>
      <c r="D507" s="106"/>
      <c r="E507" s="106"/>
      <c r="F507" s="106"/>
      <c r="G507" s="106"/>
      <c r="H507" s="106"/>
      <c r="I507" s="106"/>
      <c r="J507" s="106"/>
      <c r="K507" s="106"/>
      <c r="L507" s="106"/>
      <c r="M507" s="106"/>
      <c r="N507" s="106"/>
      <c r="O507" s="106"/>
      <c r="P507" s="106"/>
      <c r="Q507" s="106"/>
      <c r="R507" s="106"/>
      <c r="S507" s="106"/>
      <c r="T507" s="106"/>
    </row>
    <row r="509" spans="2:20" x14ac:dyDescent="0.3">
      <c r="B509" s="106"/>
      <c r="C509" s="106"/>
      <c r="D509" s="106"/>
      <c r="E509" s="106"/>
      <c r="F509" s="106"/>
      <c r="G509" s="106"/>
      <c r="H509" s="106"/>
      <c r="I509" s="106"/>
      <c r="J509" s="106"/>
      <c r="K509" s="106"/>
      <c r="L509" s="106"/>
      <c r="M509" s="106"/>
      <c r="N509" s="106"/>
      <c r="O509" s="106"/>
      <c r="P509" s="106"/>
      <c r="Q509" s="106"/>
      <c r="R509" s="106"/>
      <c r="S509" s="106"/>
      <c r="T509" s="106"/>
    </row>
    <row r="510" spans="2:20" x14ac:dyDescent="0.3">
      <c r="B510" s="106"/>
      <c r="C510" s="106"/>
      <c r="D510" s="106"/>
      <c r="E510" s="106"/>
      <c r="F510" s="106"/>
      <c r="G510" s="106"/>
      <c r="H510" s="106"/>
      <c r="I510" s="106"/>
      <c r="J510" s="106"/>
      <c r="K510" s="106"/>
      <c r="L510" s="106"/>
      <c r="M510" s="106"/>
      <c r="N510" s="106"/>
      <c r="O510" s="106"/>
      <c r="P510" s="106"/>
      <c r="Q510" s="106"/>
      <c r="R510" s="106"/>
      <c r="S510" s="106"/>
      <c r="T510" s="106"/>
    </row>
    <row r="511" spans="2:20" x14ac:dyDescent="0.3">
      <c r="B511" s="106"/>
      <c r="C511" s="106"/>
      <c r="D511" s="106"/>
      <c r="E511" s="106"/>
      <c r="F511" s="106"/>
      <c r="G511" s="106"/>
      <c r="H511" s="106"/>
      <c r="I511" s="106"/>
      <c r="J511" s="106"/>
      <c r="K511" s="106"/>
      <c r="L511" s="106"/>
      <c r="M511" s="106"/>
      <c r="N511" s="106"/>
      <c r="O511" s="106"/>
      <c r="P511" s="106"/>
      <c r="Q511" s="106"/>
      <c r="R511" s="106"/>
      <c r="S511" s="106"/>
      <c r="T511" s="106"/>
    </row>
    <row r="512" spans="2:20" x14ac:dyDescent="0.3">
      <c r="B512" s="106"/>
      <c r="C512" s="106"/>
      <c r="D512" s="106"/>
      <c r="E512" s="106"/>
      <c r="F512" s="106"/>
      <c r="G512" s="106"/>
      <c r="H512" s="106"/>
      <c r="I512" s="106"/>
      <c r="J512" s="106"/>
      <c r="K512" s="106"/>
      <c r="L512" s="106"/>
      <c r="M512" s="106"/>
      <c r="N512" s="106"/>
      <c r="O512" s="106"/>
      <c r="P512" s="106"/>
      <c r="Q512" s="106"/>
      <c r="R512" s="106"/>
      <c r="S512" s="106"/>
      <c r="T512" s="106"/>
    </row>
    <row r="513" spans="2:20" x14ac:dyDescent="0.3">
      <c r="B513" s="106"/>
      <c r="C513" s="106"/>
      <c r="D513" s="106"/>
      <c r="E513" s="106"/>
      <c r="F513" s="106"/>
      <c r="G513" s="106"/>
      <c r="H513" s="106"/>
      <c r="I513" s="106"/>
      <c r="J513" s="106"/>
      <c r="K513" s="106"/>
      <c r="L513" s="106"/>
      <c r="M513" s="106"/>
      <c r="N513" s="106"/>
      <c r="O513" s="106"/>
      <c r="P513" s="106"/>
      <c r="Q513" s="106"/>
      <c r="R513" s="106"/>
      <c r="S513" s="106"/>
      <c r="T513" s="106"/>
    </row>
    <row r="514" spans="2:20" x14ac:dyDescent="0.3">
      <c r="B514" s="106"/>
      <c r="C514" s="106"/>
      <c r="D514" s="106"/>
      <c r="E514" s="106"/>
      <c r="F514" s="106"/>
      <c r="G514" s="106"/>
      <c r="H514" s="106"/>
      <c r="I514" s="106"/>
      <c r="J514" s="106"/>
      <c r="K514" s="106"/>
      <c r="L514" s="106"/>
      <c r="M514" s="106"/>
      <c r="N514" s="106"/>
      <c r="O514" s="106"/>
      <c r="P514" s="106"/>
      <c r="Q514" s="106"/>
      <c r="R514" s="106"/>
      <c r="S514" s="106"/>
      <c r="T514" s="106"/>
    </row>
    <row r="515" spans="2:20" x14ac:dyDescent="0.3">
      <c r="B515" s="106"/>
      <c r="C515" s="106"/>
      <c r="D515" s="106"/>
      <c r="E515" s="106"/>
      <c r="F515" s="106"/>
      <c r="G515" s="106"/>
      <c r="H515" s="106"/>
      <c r="I515" s="106"/>
      <c r="J515" s="106"/>
      <c r="K515" s="106"/>
      <c r="L515" s="106"/>
      <c r="M515" s="106"/>
      <c r="N515" s="106"/>
      <c r="O515" s="106"/>
      <c r="P515" s="106"/>
      <c r="Q515" s="106"/>
      <c r="R515" s="106"/>
      <c r="S515" s="106"/>
      <c r="T515" s="106"/>
    </row>
    <row r="516" spans="2:20" x14ac:dyDescent="0.3">
      <c r="B516" s="106"/>
      <c r="C516" s="106"/>
      <c r="D516" s="106"/>
      <c r="E516" s="106"/>
      <c r="F516" s="106"/>
      <c r="G516" s="106"/>
      <c r="H516" s="106"/>
      <c r="I516" s="106"/>
      <c r="J516" s="106"/>
      <c r="K516" s="106"/>
      <c r="L516" s="106"/>
      <c r="M516" s="106"/>
      <c r="N516" s="106"/>
      <c r="O516" s="106"/>
      <c r="P516" s="106"/>
      <c r="Q516" s="106"/>
      <c r="R516" s="106"/>
      <c r="S516" s="106"/>
      <c r="T516" s="106"/>
    </row>
    <row r="517" spans="2:20" x14ac:dyDescent="0.3">
      <c r="B517" s="106"/>
      <c r="C517" s="106"/>
      <c r="D517" s="106"/>
      <c r="E517" s="106"/>
      <c r="F517" s="106"/>
      <c r="G517" s="106"/>
      <c r="H517" s="106"/>
      <c r="I517" s="106"/>
      <c r="J517" s="106"/>
      <c r="K517" s="106"/>
      <c r="L517" s="106"/>
      <c r="M517" s="106"/>
      <c r="N517" s="106"/>
      <c r="O517" s="106"/>
      <c r="P517" s="106"/>
      <c r="Q517" s="106"/>
      <c r="R517" s="106"/>
      <c r="S517" s="106"/>
      <c r="T517" s="106"/>
    </row>
    <row r="518" spans="2:20" ht="15" thickBot="1" x14ac:dyDescent="0.35">
      <c r="B518" s="106"/>
      <c r="C518" s="106"/>
      <c r="D518" s="106"/>
      <c r="E518" s="106"/>
      <c r="F518" s="106"/>
      <c r="G518" s="106"/>
      <c r="H518" s="106"/>
      <c r="I518" s="106"/>
      <c r="J518" s="106"/>
      <c r="K518" s="106"/>
      <c r="L518" s="106"/>
      <c r="M518" s="106"/>
      <c r="N518" s="106"/>
      <c r="O518" s="106"/>
      <c r="P518" s="106"/>
      <c r="Q518" s="106"/>
      <c r="R518" s="106"/>
      <c r="S518" s="106"/>
      <c r="T518" s="106"/>
    </row>
    <row r="519" spans="2:20" ht="14.4" customHeight="1" x14ac:dyDescent="0.3">
      <c r="B519" s="106"/>
      <c r="D519" s="950" t="s">
        <v>453</v>
      </c>
      <c r="E519" s="951"/>
      <c r="F519" s="951"/>
      <c r="G519" s="951"/>
      <c r="H519" s="951"/>
      <c r="I519" s="951"/>
      <c r="J519" s="952"/>
      <c r="K519" s="106"/>
      <c r="M519" s="950" t="s">
        <v>454</v>
      </c>
      <c r="N519" s="951"/>
      <c r="O519" s="951"/>
      <c r="P519" s="951"/>
      <c r="Q519" s="951"/>
      <c r="R519" s="951"/>
      <c r="S519" s="952"/>
      <c r="T519" s="106"/>
    </row>
    <row r="520" spans="2:20" ht="15" customHeight="1" thickBot="1" x14ac:dyDescent="0.35">
      <c r="B520" s="106"/>
      <c r="D520" s="953"/>
      <c r="E520" s="954"/>
      <c r="F520" s="954"/>
      <c r="G520" s="954"/>
      <c r="H520" s="954"/>
      <c r="I520" s="954"/>
      <c r="J520" s="955"/>
      <c r="K520" s="106"/>
      <c r="M520" s="953"/>
      <c r="N520" s="954"/>
      <c r="O520" s="954"/>
      <c r="P520" s="954"/>
      <c r="Q520" s="954"/>
      <c r="R520" s="954"/>
      <c r="S520" s="955"/>
      <c r="T520" s="106"/>
    </row>
    <row r="521" spans="2:20" ht="21.6" customHeight="1" thickBot="1" x14ac:dyDescent="0.35">
      <c r="B521" s="106"/>
      <c r="D521" s="422" t="str">
        <f>DRE!D18</f>
        <v>Resultados (R$ MM)</v>
      </c>
      <c r="E521" s="407"/>
      <c r="F521" s="420"/>
      <c r="G521" s="421">
        <f>DRE!E18</f>
        <v>2024</v>
      </c>
      <c r="H521" s="421">
        <f>DRE!F18</f>
        <v>2025</v>
      </c>
      <c r="I521" s="421">
        <f>DRE!G18</f>
        <v>2026</v>
      </c>
      <c r="J521" s="421">
        <f>DRE!H18</f>
        <v>2027</v>
      </c>
      <c r="K521" s="106"/>
      <c r="M521" s="422" t="str">
        <f>DRE!D42</f>
        <v>Resultados (R$ MM)</v>
      </c>
      <c r="N521" s="420"/>
      <c r="O521" s="420"/>
      <c r="P521" s="421">
        <f>DRE!E42</f>
        <v>2024</v>
      </c>
      <c r="Q521" s="421">
        <f>DRE!F42</f>
        <v>2025</v>
      </c>
      <c r="R521" s="421">
        <f>DRE!G42</f>
        <v>2026</v>
      </c>
      <c r="S521" s="421">
        <f>DRE!H42</f>
        <v>2027</v>
      </c>
      <c r="T521" s="106"/>
    </row>
    <row r="522" spans="2:20" ht="7.2" customHeight="1" thickBot="1" x14ac:dyDescent="0.35">
      <c r="B522" s="106"/>
      <c r="D522" s="417"/>
      <c r="E522" s="414"/>
      <c r="F522" s="414"/>
      <c r="G522" s="418"/>
      <c r="H522" s="418"/>
      <c r="I522" s="418"/>
      <c r="J522" s="419"/>
      <c r="K522" s="106"/>
      <c r="M522" s="417"/>
      <c r="N522" s="414"/>
      <c r="O522" s="414"/>
      <c r="P522" s="418"/>
      <c r="Q522" s="418"/>
      <c r="R522" s="418"/>
      <c r="S522" s="419"/>
      <c r="T522" s="106"/>
    </row>
    <row r="523" spans="2:20" ht="21.6" customHeight="1" thickBot="1" x14ac:dyDescent="0.35">
      <c r="B523" s="106"/>
      <c r="D523" s="368" t="str">
        <f>DRE!D20</f>
        <v xml:space="preserve">Receita Total </v>
      </c>
      <c r="E523" s="407"/>
      <c r="F523" s="407"/>
      <c r="G523" s="394">
        <f>DRE!E20</f>
        <v>0</v>
      </c>
      <c r="H523" s="394">
        <f>DRE!F20</f>
        <v>0</v>
      </c>
      <c r="I523" s="394">
        <f>DRE!G20</f>
        <v>0</v>
      </c>
      <c r="J523" s="394">
        <f>DRE!H20</f>
        <v>0</v>
      </c>
      <c r="K523" s="106"/>
      <c r="M523" s="451" t="str">
        <f>DRE!D44</f>
        <v xml:space="preserve">Receita Total </v>
      </c>
      <c r="N523" s="407"/>
      <c r="O523" s="407"/>
      <c r="P523" s="394">
        <f>DRE!E44</f>
        <v>0</v>
      </c>
      <c r="Q523" s="394">
        <f>DRE!F44</f>
        <v>0</v>
      </c>
      <c r="R523" s="394">
        <f>DRE!G44</f>
        <v>0</v>
      </c>
      <c r="S523" s="394">
        <f>DRE!H44</f>
        <v>0</v>
      </c>
      <c r="T523" s="106"/>
    </row>
    <row r="524" spans="2:20" ht="7.8" customHeight="1" thickBot="1" x14ac:dyDescent="0.35">
      <c r="B524" s="106"/>
      <c r="D524" s="416"/>
      <c r="E524" s="414"/>
      <c r="F524" s="414"/>
      <c r="G524" s="411"/>
      <c r="H524" s="411"/>
      <c r="I524" s="411"/>
      <c r="J524" s="410"/>
      <c r="K524" s="106"/>
      <c r="M524" s="416"/>
      <c r="N524" s="414"/>
      <c r="O524" s="414"/>
      <c r="P524" s="411"/>
      <c r="Q524" s="411"/>
      <c r="R524" s="411"/>
      <c r="S524" s="410"/>
      <c r="T524" s="106"/>
    </row>
    <row r="525" spans="2:20" ht="21.6" customHeight="1" thickBot="1" x14ac:dyDescent="0.35">
      <c r="B525" s="106"/>
      <c r="D525" s="368" t="str">
        <f>DRE!D22</f>
        <v xml:space="preserve">Custo Total </v>
      </c>
      <c r="E525" s="407"/>
      <c r="F525" s="407"/>
      <c r="G525" s="394">
        <f>DRE!E22</f>
        <v>0</v>
      </c>
      <c r="H525" s="394">
        <f>DRE!F22</f>
        <v>0</v>
      </c>
      <c r="I525" s="394">
        <f>DRE!G22</f>
        <v>0</v>
      </c>
      <c r="J525" s="394">
        <f>DRE!H22</f>
        <v>0</v>
      </c>
      <c r="K525" s="106"/>
      <c r="M525" s="451" t="str">
        <f>DRE!D46</f>
        <v xml:space="preserve">Custo Total </v>
      </c>
      <c r="N525" s="407"/>
      <c r="O525" s="407"/>
      <c r="P525" s="394">
        <f>DRE!E46</f>
        <v>0</v>
      </c>
      <c r="Q525" s="394">
        <f>DRE!F46</f>
        <v>0</v>
      </c>
      <c r="R525" s="394">
        <f>DRE!G46</f>
        <v>0</v>
      </c>
      <c r="S525" s="394">
        <f>DRE!H46</f>
        <v>0</v>
      </c>
      <c r="T525" s="106"/>
    </row>
    <row r="526" spans="2:20" ht="7.2" customHeight="1" thickBot="1" x14ac:dyDescent="0.35">
      <c r="B526" s="106"/>
      <c r="D526" s="416"/>
      <c r="E526" s="414"/>
      <c r="F526" s="414"/>
      <c r="G526" s="411"/>
      <c r="H526" s="411"/>
      <c r="I526" s="411"/>
      <c r="J526" s="410"/>
      <c r="K526" s="106"/>
      <c r="M526" s="416"/>
      <c r="N526" s="414"/>
      <c r="O526" s="414"/>
      <c r="P526" s="411"/>
      <c r="Q526" s="411"/>
      <c r="R526" s="411"/>
      <c r="S526" s="410"/>
      <c r="T526" s="106"/>
    </row>
    <row r="527" spans="2:20" ht="21.6" customHeight="1" thickBot="1" x14ac:dyDescent="0.35">
      <c r="B527" s="106"/>
      <c r="D527" s="402" t="str">
        <f>DRE!D24</f>
        <v xml:space="preserve">Lucro Bruto </v>
      </c>
      <c r="E527" s="408"/>
      <c r="F527" s="408"/>
      <c r="G527" s="409">
        <f>DRE!E24</f>
        <v>0</v>
      </c>
      <c r="H527" s="409">
        <f>DRE!F24</f>
        <v>0</v>
      </c>
      <c r="I527" s="409">
        <f>DRE!G24</f>
        <v>0</v>
      </c>
      <c r="J527" s="409">
        <f>DRE!H24</f>
        <v>0</v>
      </c>
      <c r="K527" s="106"/>
      <c r="M527" s="423" t="str">
        <f>DRE!D48</f>
        <v xml:space="preserve">Custo Financeiro </v>
      </c>
      <c r="N527" s="407"/>
      <c r="O527" s="407"/>
      <c r="P527" s="424">
        <f>DRE!E50</f>
        <v>0</v>
      </c>
      <c r="Q527" s="424">
        <f>DRE!F50</f>
        <v>0</v>
      </c>
      <c r="R527" s="424">
        <f>DRE!G50</f>
        <v>0</v>
      </c>
      <c r="S527" s="424">
        <f>DRE!H50</f>
        <v>0</v>
      </c>
      <c r="T527" s="106"/>
    </row>
    <row r="528" spans="2:20" ht="6.6" customHeight="1" thickBot="1" x14ac:dyDescent="0.35">
      <c r="B528" s="106"/>
      <c r="D528" s="416"/>
      <c r="E528" s="414"/>
      <c r="F528" s="414"/>
      <c r="G528" s="411"/>
      <c r="H528" s="411"/>
      <c r="I528" s="411"/>
      <c r="J528" s="410"/>
      <c r="K528" s="106"/>
      <c r="M528" s="416"/>
      <c r="N528" s="414"/>
      <c r="O528" s="414"/>
      <c r="P528" s="411"/>
      <c r="Q528" s="411"/>
      <c r="R528" s="411"/>
      <c r="S528" s="410"/>
      <c r="T528" s="106"/>
    </row>
    <row r="529" spans="2:20" ht="21.6" customHeight="1" thickBot="1" x14ac:dyDescent="0.35">
      <c r="B529" s="106"/>
      <c r="D529" s="368" t="str">
        <f>DRE!D26</f>
        <v xml:space="preserve">Despesas Fixas </v>
      </c>
      <c r="E529" s="407"/>
      <c r="F529" s="407"/>
      <c r="G529" s="394">
        <f>DRE!E26</f>
        <v>0</v>
      </c>
      <c r="H529" s="394">
        <f>DRE!F26</f>
        <v>0</v>
      </c>
      <c r="I529" s="394">
        <f>DRE!G26</f>
        <v>0</v>
      </c>
      <c r="J529" s="394">
        <f>DRE!H26</f>
        <v>0</v>
      </c>
      <c r="K529" s="106"/>
      <c r="M529" s="450" t="str">
        <f>DRE!D50</f>
        <v xml:space="preserve">Lucro Bruto </v>
      </c>
      <c r="N529" s="425"/>
      <c r="O529" s="425"/>
      <c r="P529" s="426">
        <f>DRE!E52</f>
        <v>0</v>
      </c>
      <c r="Q529" s="426">
        <f>DRE!F52</f>
        <v>0</v>
      </c>
      <c r="R529" s="426">
        <f>DRE!G52</f>
        <v>0</v>
      </c>
      <c r="S529" s="426">
        <f>DRE!H52</f>
        <v>0</v>
      </c>
      <c r="T529" s="106"/>
    </row>
    <row r="530" spans="2:20" ht="7.2" customHeight="1" thickBot="1" x14ac:dyDescent="0.35">
      <c r="B530" s="106"/>
      <c r="D530" s="416"/>
      <c r="E530" s="414"/>
      <c r="F530" s="414"/>
      <c r="G530" s="411"/>
      <c r="H530" s="411"/>
      <c r="I530" s="411"/>
      <c r="J530" s="410"/>
      <c r="K530" s="106"/>
      <c r="M530" s="416"/>
      <c r="N530" s="414"/>
      <c r="O530" s="414"/>
      <c r="P530" s="411"/>
      <c r="Q530" s="411"/>
      <c r="R530" s="411"/>
      <c r="S530" s="410"/>
      <c r="T530" s="106"/>
    </row>
    <row r="531" spans="2:20" ht="21.6" customHeight="1" thickBot="1" x14ac:dyDescent="0.35">
      <c r="B531" s="106"/>
      <c r="D531" s="402" t="str">
        <f>DRE!D28</f>
        <v>Resultado Operacional</v>
      </c>
      <c r="E531" s="408"/>
      <c r="F531" s="408"/>
      <c r="G531" s="409">
        <f>DRE!E28</f>
        <v>0</v>
      </c>
      <c r="H531" s="409">
        <f>DRE!F28</f>
        <v>0</v>
      </c>
      <c r="I531" s="409">
        <f>DRE!G28</f>
        <v>0</v>
      </c>
      <c r="J531" s="409">
        <f>DRE!H28</f>
        <v>0</v>
      </c>
      <c r="K531" s="106"/>
      <c r="M531" s="449" t="str">
        <f>DRE!D52</f>
        <v xml:space="preserve">Despesas Fixas </v>
      </c>
      <c r="N531" s="407"/>
      <c r="O531" s="407"/>
      <c r="P531" s="424">
        <f>DRE!E54</f>
        <v>0</v>
      </c>
      <c r="Q531" s="424">
        <f>DRE!F54</f>
        <v>0</v>
      </c>
      <c r="R531" s="424">
        <f>DRE!G54</f>
        <v>0</v>
      </c>
      <c r="S531" s="424">
        <f>DRE!H54</f>
        <v>0</v>
      </c>
      <c r="T531" s="106"/>
    </row>
    <row r="532" spans="2:20" ht="6" customHeight="1" thickBot="1" x14ac:dyDescent="0.35">
      <c r="B532" s="106"/>
      <c r="D532" s="416"/>
      <c r="E532" s="414"/>
      <c r="F532" s="414"/>
      <c r="G532" s="411"/>
      <c r="H532" s="411"/>
      <c r="I532" s="411"/>
      <c r="J532" s="410"/>
      <c r="K532" s="106"/>
      <c r="M532" s="416"/>
      <c r="N532" s="414"/>
      <c r="O532" s="414"/>
      <c r="P532" s="411"/>
      <c r="Q532" s="411"/>
      <c r="R532" s="411"/>
      <c r="S532" s="410"/>
      <c r="T532" s="106"/>
    </row>
    <row r="533" spans="2:20" ht="21.6" customHeight="1" thickBot="1" x14ac:dyDescent="0.35">
      <c r="B533" s="106"/>
      <c r="D533" s="368" t="str">
        <f>DRE!D30</f>
        <v xml:space="preserve">Arrendamento Anual </v>
      </c>
      <c r="E533" s="407"/>
      <c r="F533" s="407"/>
      <c r="G533" s="394">
        <f>DRE!E30</f>
        <v>0</v>
      </c>
      <c r="H533" s="394">
        <f>DRE!F30</f>
        <v>0</v>
      </c>
      <c r="I533" s="394">
        <f>DRE!G30</f>
        <v>0</v>
      </c>
      <c r="J533" s="394">
        <f>DRE!H30</f>
        <v>0</v>
      </c>
      <c r="K533" s="106"/>
      <c r="M533" s="368" t="str">
        <f>DRE!D54</f>
        <v xml:space="preserve">Correção monetaria </v>
      </c>
      <c r="N533" s="407"/>
      <c r="O533" s="407"/>
      <c r="P533" s="394">
        <f>DRE!E56</f>
        <v>0</v>
      </c>
      <c r="Q533" s="394">
        <f>DRE!F56</f>
        <v>0</v>
      </c>
      <c r="R533" s="394">
        <f>DRE!G56</f>
        <v>0</v>
      </c>
      <c r="S533" s="394">
        <f>DRE!H56</f>
        <v>0</v>
      </c>
      <c r="T533" s="106"/>
    </row>
    <row r="534" spans="2:20" ht="7.2" customHeight="1" thickBot="1" x14ac:dyDescent="0.35">
      <c r="B534" s="106"/>
      <c r="D534" s="413"/>
      <c r="E534" s="414"/>
      <c r="G534" s="415"/>
      <c r="H534" s="415"/>
      <c r="I534" s="415"/>
      <c r="J534" s="405"/>
      <c r="K534" s="106"/>
      <c r="M534" s="413"/>
      <c r="N534" s="414"/>
      <c r="P534" s="415"/>
      <c r="Q534" s="415"/>
      <c r="R534" s="415"/>
      <c r="S534" s="405"/>
      <c r="T534" s="106"/>
    </row>
    <row r="535" spans="2:20" ht="21.6" customHeight="1" thickBot="1" x14ac:dyDescent="0.35">
      <c r="B535" s="106"/>
      <c r="D535" s="412" t="str">
        <f>DRE!D32</f>
        <v>EBTDA</v>
      </c>
      <c r="E535" s="408"/>
      <c r="F535" s="408"/>
      <c r="G535" s="409">
        <f>DRE!E32</f>
        <v>0</v>
      </c>
      <c r="H535" s="409">
        <f>DRE!F32</f>
        <v>0</v>
      </c>
      <c r="I535" s="409">
        <f>DRE!G32</f>
        <v>0</v>
      </c>
      <c r="J535" s="409">
        <f>DRE!H32</f>
        <v>0</v>
      </c>
      <c r="K535" s="106"/>
      <c r="M535" s="412" t="str">
        <f>DRE!D56</f>
        <v>Resultado Operacional</v>
      </c>
      <c r="N535" s="408"/>
      <c r="O535" s="408"/>
      <c r="P535" s="409">
        <f>DRE!E58</f>
        <v>0</v>
      </c>
      <c r="Q535" s="409">
        <f>DRE!F58</f>
        <v>0</v>
      </c>
      <c r="R535" s="409">
        <f>DRE!G58</f>
        <v>0</v>
      </c>
      <c r="S535" s="409">
        <f>DRE!H58</f>
        <v>0</v>
      </c>
      <c r="T535" s="106"/>
    </row>
    <row r="536" spans="2:20" ht="7.2" customHeight="1" thickBot="1" x14ac:dyDescent="0.35">
      <c r="B536" s="106"/>
      <c r="D536" s="404"/>
      <c r="G536" s="411"/>
      <c r="H536" s="411"/>
      <c r="I536" s="411"/>
      <c r="J536" s="410"/>
      <c r="K536" s="106"/>
      <c r="M536" s="404"/>
      <c r="P536" s="411"/>
      <c r="Q536" s="411"/>
      <c r="R536" s="411"/>
      <c r="S536" s="410"/>
      <c r="T536" s="106"/>
    </row>
    <row r="537" spans="2:20" ht="21.6" customHeight="1" thickBot="1" x14ac:dyDescent="0.35">
      <c r="B537" s="106"/>
      <c r="D537" s="368" t="str">
        <f>DRE!D34</f>
        <v xml:space="preserve">Dividas Bancárias </v>
      </c>
      <c r="E537" s="407"/>
      <c r="F537" s="407"/>
      <c r="G537" s="394">
        <f>DRE!E34</f>
        <v>0</v>
      </c>
      <c r="H537" s="394">
        <f>DRE!F34</f>
        <v>0</v>
      </c>
      <c r="I537" s="394">
        <f>DRE!G34</f>
        <v>0</v>
      </c>
      <c r="J537" s="394">
        <f>DRE!H34</f>
        <v>0</v>
      </c>
      <c r="K537" s="106"/>
      <c r="M537" s="368" t="str">
        <f>DRE!D58</f>
        <v xml:space="preserve">Arrendamento Anual </v>
      </c>
      <c r="N537" s="407"/>
      <c r="O537" s="407"/>
      <c r="P537" s="394">
        <f>DRE!E60</f>
        <v>0</v>
      </c>
      <c r="Q537" s="394">
        <f>DRE!F60</f>
        <v>0</v>
      </c>
      <c r="R537" s="394">
        <f>DRE!G60</f>
        <v>0</v>
      </c>
      <c r="S537" s="394">
        <f>DRE!H60</f>
        <v>0</v>
      </c>
      <c r="T537" s="106"/>
    </row>
    <row r="538" spans="2:20" ht="8.4" customHeight="1" thickBot="1" x14ac:dyDescent="0.35">
      <c r="B538" s="106"/>
      <c r="D538" s="404"/>
      <c r="G538" s="411"/>
      <c r="H538" s="411"/>
      <c r="I538" s="411"/>
      <c r="J538" s="410"/>
      <c r="K538" s="106"/>
      <c r="M538" s="404"/>
      <c r="P538" s="411"/>
      <c r="Q538" s="411"/>
      <c r="R538" s="411"/>
      <c r="S538" s="410"/>
      <c r="T538" s="106"/>
    </row>
    <row r="539" spans="2:20" ht="21.6" customHeight="1" thickBot="1" x14ac:dyDescent="0.35">
      <c r="B539" s="106"/>
      <c r="D539" s="402" t="str">
        <f>DRE!D36</f>
        <v>Lucro/Prejuizo Liq.</v>
      </c>
      <c r="E539" s="408"/>
      <c r="F539" s="408"/>
      <c r="G539" s="409">
        <f>DRE!E36</f>
        <v>0</v>
      </c>
      <c r="H539" s="409">
        <f>DRE!F36</f>
        <v>0</v>
      </c>
      <c r="I539" s="409">
        <f>DRE!G36</f>
        <v>0</v>
      </c>
      <c r="J539" s="409">
        <f>DRE!H36</f>
        <v>0</v>
      </c>
      <c r="K539" s="106"/>
      <c r="M539" s="412" t="str">
        <f>DRE!D60</f>
        <v>EBTDA</v>
      </c>
      <c r="N539" s="408"/>
      <c r="O539" s="408"/>
      <c r="P539" s="409">
        <f>DRE!E62</f>
        <v>0</v>
      </c>
      <c r="Q539" s="409">
        <f>DRE!F62</f>
        <v>0</v>
      </c>
      <c r="R539" s="409">
        <f>DRE!G62</f>
        <v>0</v>
      </c>
      <c r="S539" s="409">
        <f>DRE!H62</f>
        <v>0</v>
      </c>
      <c r="T539" s="106"/>
    </row>
    <row r="540" spans="2:20" ht="21.6" customHeight="1" x14ac:dyDescent="0.3">
      <c r="B540" s="106"/>
      <c r="C540" s="106"/>
      <c r="D540" s="106"/>
      <c r="E540" s="106"/>
      <c r="F540" s="106"/>
      <c r="G540" s="106"/>
      <c r="H540" s="106"/>
      <c r="I540" s="106"/>
      <c r="J540" s="106"/>
      <c r="L540" s="106"/>
      <c r="M540" s="106"/>
      <c r="N540" s="106"/>
      <c r="O540" s="106"/>
      <c r="P540" s="106"/>
      <c r="Q540" s="106"/>
      <c r="R540" s="106"/>
      <c r="S540" s="106"/>
      <c r="T540" s="106"/>
    </row>
    <row r="541" spans="2:20" ht="21.6" customHeight="1" x14ac:dyDescent="0.3">
      <c r="B541" s="106"/>
      <c r="C541" s="106"/>
      <c r="D541" s="106"/>
      <c r="E541" s="106"/>
      <c r="F541" s="106"/>
      <c r="G541" s="106"/>
      <c r="H541" s="106"/>
      <c r="I541" s="106"/>
      <c r="J541" s="106"/>
      <c r="L541" s="106"/>
      <c r="M541" s="106"/>
      <c r="N541" s="106"/>
      <c r="O541" s="106"/>
      <c r="P541" s="106"/>
      <c r="Q541" s="106"/>
      <c r="R541" s="106"/>
      <c r="S541" s="106"/>
      <c r="T541" s="106"/>
    </row>
    <row r="542" spans="2:20" ht="21.6" customHeight="1" x14ac:dyDescent="0.3">
      <c r="B542" s="106"/>
      <c r="C542" s="106"/>
      <c r="D542" s="106"/>
      <c r="E542" s="106"/>
      <c r="F542" s="106"/>
      <c r="G542" s="106"/>
      <c r="H542" s="106"/>
      <c r="I542" s="106"/>
      <c r="J542" s="106"/>
      <c r="L542" s="106"/>
      <c r="M542" s="106"/>
      <c r="N542" s="106"/>
      <c r="O542" s="106"/>
      <c r="P542" s="106"/>
      <c r="Q542" s="106"/>
      <c r="R542" s="106"/>
      <c r="S542" s="106"/>
      <c r="T542" s="106"/>
    </row>
    <row r="543" spans="2:20" ht="21.6" customHeight="1" x14ac:dyDescent="0.3">
      <c r="B543" s="106"/>
      <c r="C543" s="106"/>
      <c r="D543" s="106"/>
      <c r="E543" s="106"/>
      <c r="F543" s="106"/>
      <c r="G543" s="106"/>
      <c r="H543" s="106"/>
      <c r="I543" s="106"/>
      <c r="J543" s="106"/>
      <c r="L543" s="106"/>
      <c r="M543" s="106"/>
      <c r="N543" s="106"/>
      <c r="O543" s="106"/>
      <c r="P543" s="106"/>
      <c r="Q543" s="106"/>
      <c r="R543" s="106"/>
      <c r="S543" s="106"/>
      <c r="T543" s="106"/>
    </row>
    <row r="544" spans="2:20" ht="14.4" customHeight="1" x14ac:dyDescent="0.3">
      <c r="B544" s="106"/>
      <c r="C544" s="106"/>
      <c r="D544" s="106"/>
      <c r="E544" s="106"/>
      <c r="F544" s="106"/>
      <c r="G544" s="106"/>
      <c r="H544" s="106"/>
      <c r="I544" s="106"/>
      <c r="J544" s="106"/>
      <c r="K544" s="106"/>
      <c r="L544" s="106"/>
      <c r="M544" s="106"/>
      <c r="N544" s="106"/>
      <c r="O544" s="106"/>
      <c r="P544" s="106"/>
      <c r="Q544" s="106"/>
      <c r="R544" s="106"/>
      <c r="S544" s="106"/>
      <c r="T544" s="106"/>
    </row>
    <row r="545" spans="2:20" ht="8.4" customHeight="1" x14ac:dyDescent="0.3">
      <c r="B545" s="106"/>
      <c r="C545" s="106"/>
      <c r="D545" s="106"/>
      <c r="E545" s="106"/>
      <c r="F545" s="106"/>
      <c r="G545" s="106"/>
      <c r="H545" s="106"/>
      <c r="I545" s="106"/>
      <c r="J545" s="106"/>
      <c r="K545" s="106"/>
      <c r="L545" s="106"/>
      <c r="M545" s="106"/>
      <c r="N545" s="106"/>
      <c r="O545" s="106"/>
      <c r="P545" s="106"/>
      <c r="Q545" s="106"/>
      <c r="R545" s="106"/>
      <c r="S545" s="106"/>
      <c r="T545" s="106"/>
    </row>
    <row r="546" spans="2:20" ht="13.2" customHeight="1" x14ac:dyDescent="0.3"/>
    <row r="547" spans="2:20" x14ac:dyDescent="0.3">
      <c r="B547" s="106"/>
      <c r="C547" s="106"/>
      <c r="D547" s="106"/>
      <c r="E547" s="106"/>
      <c r="F547" s="106"/>
      <c r="G547" s="106"/>
      <c r="H547" s="106"/>
      <c r="I547" s="106"/>
      <c r="J547" s="106"/>
      <c r="K547" s="106"/>
      <c r="L547" s="106"/>
      <c r="M547" s="106"/>
      <c r="N547" s="106"/>
      <c r="O547" s="106"/>
      <c r="P547" s="106"/>
      <c r="Q547" s="106"/>
      <c r="R547" s="106"/>
      <c r="S547" s="106"/>
      <c r="T547" s="106"/>
    </row>
    <row r="548" spans="2:20" x14ac:dyDescent="0.3">
      <c r="B548" s="106"/>
      <c r="C548" s="106"/>
      <c r="D548" s="106"/>
      <c r="E548" s="106"/>
      <c r="F548" s="106"/>
      <c r="G548" s="106"/>
      <c r="H548" s="106"/>
      <c r="I548" s="106"/>
      <c r="J548" s="106"/>
      <c r="K548" s="106"/>
      <c r="L548" s="106"/>
      <c r="M548" s="106"/>
      <c r="N548" s="106"/>
      <c r="O548" s="106"/>
      <c r="P548" s="106"/>
      <c r="Q548" s="106"/>
      <c r="R548" s="106"/>
      <c r="S548" s="106"/>
      <c r="T548" s="106"/>
    </row>
    <row r="549" spans="2:20" x14ac:dyDescent="0.3">
      <c r="B549" s="106"/>
      <c r="C549" s="106"/>
      <c r="D549" s="106"/>
      <c r="E549" s="106"/>
      <c r="F549" s="106"/>
      <c r="G549" s="106"/>
      <c r="H549" s="106"/>
      <c r="I549" s="106"/>
      <c r="J549" s="106"/>
      <c r="K549" s="106"/>
      <c r="L549" s="106"/>
      <c r="M549" s="106"/>
      <c r="N549" s="106"/>
      <c r="O549" s="106"/>
      <c r="P549" s="106"/>
      <c r="Q549" s="106"/>
      <c r="R549" s="106"/>
      <c r="S549" s="106"/>
      <c r="T549" s="106"/>
    </row>
    <row r="550" spans="2:20" x14ac:dyDescent="0.3">
      <c r="B550" s="106"/>
      <c r="C550" s="106"/>
      <c r="D550" s="106"/>
      <c r="E550" s="106"/>
      <c r="F550" s="106"/>
      <c r="G550" s="106"/>
      <c r="H550" s="106"/>
      <c r="I550" s="106"/>
      <c r="J550" s="106"/>
      <c r="K550" s="106"/>
      <c r="L550" s="106"/>
      <c r="M550" s="106"/>
      <c r="N550" s="106"/>
      <c r="O550" s="106"/>
      <c r="P550" s="106"/>
      <c r="Q550" s="106"/>
      <c r="R550" s="106"/>
      <c r="S550" s="106"/>
      <c r="T550" s="106"/>
    </row>
    <row r="551" spans="2:20" x14ac:dyDescent="0.3">
      <c r="B551" s="106"/>
      <c r="C551" s="106"/>
      <c r="D551" s="106"/>
      <c r="E551" s="106"/>
      <c r="F551" s="106"/>
      <c r="G551" s="106"/>
      <c r="H551" s="106"/>
      <c r="I551" s="106"/>
      <c r="J551" s="106"/>
      <c r="K551" s="106"/>
      <c r="L551" s="106"/>
      <c r="M551" s="106"/>
      <c r="N551" s="106"/>
      <c r="O551" s="106"/>
      <c r="P551" s="106"/>
      <c r="Q551" s="106"/>
      <c r="R551" s="106"/>
      <c r="S551" s="106"/>
      <c r="T551" s="106"/>
    </row>
    <row r="552" spans="2:20" x14ac:dyDescent="0.3">
      <c r="B552" s="106"/>
      <c r="C552" s="106"/>
      <c r="D552" s="106"/>
      <c r="E552" s="106"/>
      <c r="F552" s="106"/>
      <c r="G552" s="106"/>
      <c r="H552" s="106"/>
      <c r="I552" s="106"/>
      <c r="J552" s="106"/>
      <c r="K552" s="106"/>
      <c r="L552" s="106"/>
      <c r="M552" s="106"/>
      <c r="N552" s="106"/>
      <c r="O552" s="106"/>
      <c r="P552" s="106"/>
      <c r="Q552" s="106"/>
      <c r="R552" s="106"/>
      <c r="S552" s="106"/>
      <c r="T552" s="106"/>
    </row>
    <row r="553" spans="2:20" x14ac:dyDescent="0.3">
      <c r="B553" s="106"/>
      <c r="C553" s="106"/>
      <c r="D553" s="106"/>
      <c r="E553" s="106"/>
      <c r="F553" s="106"/>
      <c r="G553" s="106"/>
      <c r="H553" s="106"/>
      <c r="I553" s="106"/>
      <c r="J553" s="106"/>
      <c r="K553" s="106"/>
      <c r="L553" s="106"/>
      <c r="M553" s="106"/>
      <c r="N553" s="106"/>
      <c r="O553" s="106"/>
      <c r="P553" s="106"/>
      <c r="Q553" s="106"/>
      <c r="R553" s="106"/>
      <c r="S553" s="106"/>
      <c r="T553" s="106"/>
    </row>
    <row r="554" spans="2:20" x14ac:dyDescent="0.3">
      <c r="B554" s="106"/>
      <c r="C554" s="106"/>
      <c r="D554" s="106"/>
      <c r="E554" s="106"/>
      <c r="F554" s="106"/>
      <c r="G554" s="106"/>
      <c r="H554" s="106"/>
      <c r="I554" s="106"/>
      <c r="J554" s="106"/>
      <c r="K554" s="106"/>
      <c r="L554" s="106"/>
      <c r="M554" s="106"/>
      <c r="N554" s="106"/>
      <c r="O554" s="106"/>
      <c r="P554" s="106"/>
      <c r="Q554" s="106"/>
      <c r="R554" s="106"/>
      <c r="S554" s="106"/>
      <c r="T554" s="106"/>
    </row>
    <row r="555" spans="2:20" x14ac:dyDescent="0.3">
      <c r="B555" s="106"/>
      <c r="C555" s="106"/>
      <c r="D555" s="106"/>
      <c r="E555" s="106"/>
      <c r="F555" s="106"/>
      <c r="G555" s="106"/>
      <c r="H555" s="106"/>
      <c r="I555" s="106"/>
      <c r="J555" s="106"/>
      <c r="K555" s="106"/>
      <c r="L555" s="106"/>
      <c r="M555" s="106"/>
      <c r="N555" s="106"/>
      <c r="O555" s="106"/>
      <c r="P555" s="106"/>
      <c r="Q555" s="106"/>
      <c r="R555" s="106"/>
      <c r="S555" s="106"/>
      <c r="T555" s="106"/>
    </row>
    <row r="556" spans="2:20" ht="15" thickBot="1" x14ac:dyDescent="0.35">
      <c r="B556" s="106"/>
      <c r="C556" s="106"/>
      <c r="D556" s="106"/>
      <c r="E556" s="106"/>
      <c r="F556" s="106"/>
      <c r="G556" s="106"/>
      <c r="H556" s="106"/>
      <c r="I556" s="106"/>
      <c r="J556" s="106"/>
      <c r="K556" s="106"/>
      <c r="L556" s="106"/>
      <c r="M556" s="106"/>
      <c r="N556" s="106"/>
      <c r="O556" s="106"/>
      <c r="P556" s="106"/>
      <c r="Q556" s="106"/>
      <c r="R556" s="106"/>
      <c r="S556" s="106"/>
      <c r="T556" s="106"/>
    </row>
    <row r="557" spans="2:20" ht="14.4" customHeight="1" x14ac:dyDescent="0.3">
      <c r="B557" s="106"/>
      <c r="D557" s="950" t="str">
        <f>DRE!D68</f>
        <v xml:space="preserve">DRE APÓS ENDIVIDAMENTO BANCÁRIO </v>
      </c>
      <c r="E557" s="951"/>
      <c r="F557" s="951"/>
      <c r="G557" s="951"/>
      <c r="H557" s="951"/>
      <c r="I557" s="951"/>
      <c r="J557" s="952"/>
      <c r="K557" s="106"/>
      <c r="M557" s="950" t="str">
        <f>DRE!D92</f>
        <v xml:space="preserve">DRE DO FLUXO DE CAIXA REESTRUTURADO </v>
      </c>
      <c r="N557" s="951"/>
      <c r="O557" s="951"/>
      <c r="P557" s="951"/>
      <c r="Q557" s="951"/>
      <c r="R557" s="951"/>
      <c r="S557" s="952"/>
      <c r="T557" s="106"/>
    </row>
    <row r="558" spans="2:20" ht="15" customHeight="1" thickBot="1" x14ac:dyDescent="0.35">
      <c r="B558" s="106"/>
      <c r="D558" s="953"/>
      <c r="E558" s="954"/>
      <c r="F558" s="954"/>
      <c r="G558" s="954"/>
      <c r="H558" s="954"/>
      <c r="I558" s="954"/>
      <c r="J558" s="955"/>
      <c r="K558" s="106"/>
      <c r="M558" s="953"/>
      <c r="N558" s="954"/>
      <c r="O558" s="954"/>
      <c r="P558" s="954"/>
      <c r="Q558" s="954"/>
      <c r="R558" s="954"/>
      <c r="S558" s="955"/>
      <c r="T558" s="106"/>
    </row>
    <row r="559" spans="2:20" ht="21.6" customHeight="1" thickBot="1" x14ac:dyDescent="0.35">
      <c r="B559" s="106"/>
      <c r="D559" s="422" t="str">
        <f>DRE!D70</f>
        <v>Resultados (R$ MM)</v>
      </c>
      <c r="E559" s="407"/>
      <c r="F559" s="420"/>
      <c r="G559" s="421">
        <f>DRE!E70</f>
        <v>2024</v>
      </c>
      <c r="H559" s="421">
        <f>DRE!F70</f>
        <v>2025</v>
      </c>
      <c r="I559" s="421">
        <f>DRE!G70</f>
        <v>2026</v>
      </c>
      <c r="J559" s="421">
        <f>DRE!H70</f>
        <v>2027</v>
      </c>
      <c r="K559" s="106"/>
      <c r="M559" s="422" t="str">
        <f>DRE!D94</f>
        <v>Resultados (R$ MM)</v>
      </c>
      <c r="N559" s="420"/>
      <c r="O559" s="420"/>
      <c r="P559" s="421">
        <f>DRE!E94</f>
        <v>2024</v>
      </c>
      <c r="Q559" s="421">
        <f>DRE!F94</f>
        <v>2025</v>
      </c>
      <c r="R559" s="421">
        <f>DRE!G94</f>
        <v>2026</v>
      </c>
      <c r="S559" s="421">
        <f>DRE!H94</f>
        <v>2027</v>
      </c>
      <c r="T559" s="106"/>
    </row>
    <row r="560" spans="2:20" ht="7.2" customHeight="1" thickBot="1" x14ac:dyDescent="0.35">
      <c r="B560" s="106"/>
      <c r="D560" s="417"/>
      <c r="E560" s="414"/>
      <c r="F560" s="414"/>
      <c r="G560" s="418"/>
      <c r="H560" s="418"/>
      <c r="I560" s="418"/>
      <c r="J560" s="419"/>
      <c r="K560" s="106"/>
      <c r="M560" s="417"/>
      <c r="N560" s="414"/>
      <c r="O560" s="414"/>
      <c r="P560" s="418"/>
      <c r="Q560" s="418"/>
      <c r="R560" s="418"/>
      <c r="S560" s="419"/>
      <c r="T560" s="106"/>
    </row>
    <row r="561" spans="2:20" ht="21.6" customHeight="1" thickBot="1" x14ac:dyDescent="0.35">
      <c r="B561" s="106"/>
      <c r="D561" s="451" t="str">
        <f>DRE!D72</f>
        <v>EBTDA</v>
      </c>
      <c r="E561" s="407"/>
      <c r="F561" s="407"/>
      <c r="G561" s="394">
        <f>DRE!E72</f>
        <v>0</v>
      </c>
      <c r="H561" s="394">
        <f>DRE!F72</f>
        <v>0</v>
      </c>
      <c r="I561" s="394">
        <f>DRE!G72</f>
        <v>0</v>
      </c>
      <c r="J561" s="394">
        <f>DRE!H72</f>
        <v>0</v>
      </c>
      <c r="K561" s="106"/>
      <c r="M561" s="450" t="str">
        <f>DRE!D96</f>
        <v>SALDO CAIXA</v>
      </c>
      <c r="N561" s="408"/>
      <c r="O561" s="408"/>
      <c r="P561" s="434">
        <f>DRE!E96</f>
        <v>0</v>
      </c>
      <c r="Q561" s="434">
        <f>DRE!F96</f>
        <v>0</v>
      </c>
      <c r="R561" s="434">
        <f>DRE!G96</f>
        <v>0</v>
      </c>
      <c r="S561" s="434">
        <f>DRE!H96</f>
        <v>0</v>
      </c>
      <c r="T561" s="106"/>
    </row>
    <row r="562" spans="2:20" ht="7.8" customHeight="1" thickBot="1" x14ac:dyDescent="0.35">
      <c r="B562" s="106"/>
      <c r="D562" s="416"/>
      <c r="E562" s="414"/>
      <c r="F562" s="414"/>
      <c r="G562" s="411"/>
      <c r="H562" s="411"/>
      <c r="I562" s="411"/>
      <c r="J562" s="410"/>
      <c r="K562" s="106"/>
      <c r="M562" s="416"/>
      <c r="N562" s="414"/>
      <c r="O562" s="414"/>
      <c r="P562" s="411"/>
      <c r="Q562" s="411"/>
      <c r="R562" s="411"/>
      <c r="S562" s="410"/>
      <c r="T562" s="106"/>
    </row>
    <row r="563" spans="2:20" ht="21.6" customHeight="1" thickBot="1" x14ac:dyDescent="0.35">
      <c r="B563" s="106"/>
      <c r="D563" s="368" t="str">
        <f>DRE!D74</f>
        <v xml:space="preserve">Dividas Bancárias </v>
      </c>
      <c r="E563" s="407"/>
      <c r="F563" s="407"/>
      <c r="G563" s="394">
        <f>DRE!E74</f>
        <v>0</v>
      </c>
      <c r="H563" s="394">
        <f>DRE!F74</f>
        <v>0</v>
      </c>
      <c r="I563" s="394">
        <f>DRE!G74</f>
        <v>0</v>
      </c>
      <c r="J563" s="394">
        <f>DRE!H74</f>
        <v>0</v>
      </c>
      <c r="K563" s="106"/>
      <c r="M563" s="368" t="str">
        <f>DRE!D98</f>
        <v>CUSTO FINANCEIRO</v>
      </c>
      <c r="N563" s="407"/>
      <c r="O563" s="407"/>
      <c r="P563" s="421">
        <f>DRE!E98</f>
        <v>0</v>
      </c>
      <c r="Q563" s="421">
        <f>DRE!F98</f>
        <v>0</v>
      </c>
      <c r="R563" s="421">
        <f>DRE!G98</f>
        <v>0</v>
      </c>
      <c r="S563" s="421">
        <f>DRE!H98</f>
        <v>0</v>
      </c>
      <c r="T563" s="106"/>
    </row>
    <row r="564" spans="2:20" ht="7.2" customHeight="1" thickBot="1" x14ac:dyDescent="0.35">
      <c r="B564" s="106"/>
      <c r="D564" s="416"/>
      <c r="E564" s="414"/>
      <c r="F564" s="414"/>
      <c r="G564" s="411"/>
      <c r="H564" s="411"/>
      <c r="I564" s="411"/>
      <c r="J564" s="410"/>
      <c r="K564" s="106"/>
      <c r="M564" s="416"/>
      <c r="N564" s="414"/>
      <c r="O564" s="414"/>
      <c r="P564" s="411"/>
      <c r="Q564" s="411"/>
      <c r="R564" s="411"/>
      <c r="S564" s="410"/>
      <c r="T564" s="106"/>
    </row>
    <row r="565" spans="2:20" ht="21.6" customHeight="1" thickBot="1" x14ac:dyDescent="0.35">
      <c r="B565" s="106"/>
      <c r="D565" s="402" t="str">
        <f>DRE!D76</f>
        <v xml:space="preserve">Saldo Caixa </v>
      </c>
      <c r="E565" s="408"/>
      <c r="F565" s="408"/>
      <c r="G565" s="409">
        <f>DRE!E76</f>
        <v>0</v>
      </c>
      <c r="H565" s="409">
        <f>DRE!F76</f>
        <v>0</v>
      </c>
      <c r="I565" s="409">
        <f>DRE!G76</f>
        <v>0</v>
      </c>
      <c r="J565" s="409">
        <f>DRE!H76</f>
        <v>0</v>
      </c>
      <c r="K565" s="106"/>
      <c r="M565" s="412" t="str">
        <f>DRE!D100</f>
        <v xml:space="preserve">Saldo Caixa </v>
      </c>
      <c r="N565" s="425"/>
      <c r="O565" s="425"/>
      <c r="P565" s="434">
        <f>DRE!E100</f>
        <v>0</v>
      </c>
      <c r="Q565" s="434">
        <f>DRE!F100</f>
        <v>0</v>
      </c>
      <c r="R565" s="434">
        <f>DRE!G100</f>
        <v>0</v>
      </c>
      <c r="S565" s="434">
        <f>DRE!H100</f>
        <v>0</v>
      </c>
      <c r="T565" s="106"/>
    </row>
    <row r="566" spans="2:20" ht="6.6" customHeight="1" x14ac:dyDescent="0.3">
      <c r="B566" s="106"/>
      <c r="D566" s="427"/>
      <c r="E566" s="403"/>
      <c r="F566" s="403"/>
      <c r="G566" s="427"/>
      <c r="H566" s="427"/>
      <c r="I566" s="427"/>
      <c r="J566" s="427"/>
      <c r="K566" s="436"/>
      <c r="M566" s="427"/>
      <c r="N566" s="403"/>
      <c r="O566" s="403"/>
      <c r="P566" s="427"/>
      <c r="Q566" s="427"/>
      <c r="R566" s="427"/>
      <c r="S566" s="427"/>
      <c r="T566" s="106"/>
    </row>
    <row r="567" spans="2:20" ht="21.6" customHeight="1" x14ac:dyDescent="0.3">
      <c r="B567" s="106"/>
      <c r="D567" s="429"/>
      <c r="G567" s="430"/>
      <c r="H567" s="430"/>
      <c r="I567" s="430"/>
      <c r="J567" s="430"/>
      <c r="M567" s="52"/>
      <c r="N567" s="431"/>
      <c r="O567" s="431"/>
      <c r="P567" s="432"/>
      <c r="Q567" s="432"/>
      <c r="R567" s="432"/>
      <c r="S567" s="432"/>
    </row>
    <row r="568" spans="2:20" ht="7.2" customHeight="1" thickBot="1" x14ac:dyDescent="0.35">
      <c r="B568" s="106"/>
      <c r="D568" s="428"/>
      <c r="E568" s="406"/>
      <c r="F568" s="406"/>
      <c r="G568" s="428"/>
      <c r="H568" s="428"/>
      <c r="I568" s="428"/>
      <c r="J568" s="428"/>
      <c r="K568" s="106"/>
      <c r="M568" s="428"/>
      <c r="N568" s="406"/>
      <c r="O568" s="406"/>
      <c r="P568" s="428"/>
      <c r="Q568" s="428"/>
      <c r="R568" s="428"/>
      <c r="S568" s="428"/>
      <c r="T568" s="106"/>
    </row>
    <row r="569" spans="2:20" ht="21.6" customHeight="1" x14ac:dyDescent="0.3">
      <c r="B569" s="106"/>
      <c r="D569" s="950" t="str">
        <f>DRE!D80</f>
        <v xml:space="preserve">DRE DO FLUXO DE CAIXA ATUAL </v>
      </c>
      <c r="E569" s="951"/>
      <c r="F569" s="951"/>
      <c r="G569" s="951"/>
      <c r="H569" s="951"/>
      <c r="I569" s="951"/>
      <c r="J569" s="952"/>
      <c r="K569" s="106"/>
      <c r="M569" s="974" t="str">
        <f>DRE!D104</f>
        <v>DRE DO FLUXO DE CAIXA REESTRUTURADO - EXECUÇÃO PROJETO</v>
      </c>
      <c r="N569" s="975"/>
      <c r="O569" s="975"/>
      <c r="P569" s="975"/>
      <c r="Q569" s="975"/>
      <c r="R569" s="975"/>
      <c r="S569" s="976"/>
      <c r="T569" s="106"/>
    </row>
    <row r="570" spans="2:20" ht="6" customHeight="1" thickBot="1" x14ac:dyDescent="0.35">
      <c r="B570" s="106"/>
      <c r="D570" s="953"/>
      <c r="E570" s="954"/>
      <c r="F570" s="954"/>
      <c r="G570" s="954"/>
      <c r="H570" s="954"/>
      <c r="I570" s="954"/>
      <c r="J570" s="955"/>
      <c r="K570" s="106"/>
      <c r="M570" s="977"/>
      <c r="N570" s="978"/>
      <c r="O570" s="978"/>
      <c r="P570" s="978"/>
      <c r="Q570" s="978"/>
      <c r="R570" s="978"/>
      <c r="S570" s="979"/>
      <c r="T570" s="106"/>
    </row>
    <row r="571" spans="2:20" ht="21.6" customHeight="1" thickBot="1" x14ac:dyDescent="0.35">
      <c r="B571" s="106"/>
      <c r="D571" s="422" t="str">
        <f>DRE!D82</f>
        <v>Resultados (R$ MM)</v>
      </c>
      <c r="E571" s="433"/>
      <c r="F571" s="433"/>
      <c r="G571" s="421">
        <f>DRE!E82</f>
        <v>2024</v>
      </c>
      <c r="H571" s="421">
        <f>DRE!F82</f>
        <v>2025</v>
      </c>
      <c r="I571" s="421">
        <f>DRE!G82</f>
        <v>2026</v>
      </c>
      <c r="J571" s="421">
        <f>DRE!H82</f>
        <v>2027</v>
      </c>
      <c r="K571" s="106"/>
      <c r="M571" s="422" t="str">
        <f>DRE!D106</f>
        <v>Resultados (R$ MM)</v>
      </c>
      <c r="N571" s="433"/>
      <c r="O571" s="433"/>
      <c r="P571" s="421">
        <f>DRE!E106</f>
        <v>2024</v>
      </c>
      <c r="Q571" s="421">
        <f>DRE!F106</f>
        <v>2025</v>
      </c>
      <c r="R571" s="421">
        <f>DRE!G106</f>
        <v>2026</v>
      </c>
      <c r="S571" s="421">
        <f>DRE!H106</f>
        <v>2027</v>
      </c>
      <c r="T571" s="106"/>
    </row>
    <row r="572" spans="2:20" ht="7.2" customHeight="1" thickBot="1" x14ac:dyDescent="0.35">
      <c r="B572" s="106"/>
      <c r="D572" s="413"/>
      <c r="E572" s="414"/>
      <c r="G572" s="415"/>
      <c r="H572" s="415"/>
      <c r="I572" s="415"/>
      <c r="J572" s="405"/>
      <c r="K572" s="106"/>
      <c r="M572" s="413"/>
      <c r="N572" s="414"/>
      <c r="P572" s="415"/>
      <c r="Q572" s="415"/>
      <c r="R572" s="415"/>
      <c r="S572" s="405"/>
      <c r="T572" s="106"/>
    </row>
    <row r="573" spans="2:20" ht="21.6" customHeight="1" thickBot="1" x14ac:dyDescent="0.35">
      <c r="B573" s="106"/>
      <c r="D573" s="412" t="str">
        <f>DRE!D84</f>
        <v>SALDO CAIXA</v>
      </c>
      <c r="E573" s="408"/>
      <c r="F573" s="425"/>
      <c r="G573" s="426">
        <f>DRE!E84</f>
        <v>0</v>
      </c>
      <c r="H573" s="426">
        <f>DRE!F84</f>
        <v>0</v>
      </c>
      <c r="I573" s="426">
        <f>DRE!G84</f>
        <v>0</v>
      </c>
      <c r="J573" s="426">
        <f>DRE!H84</f>
        <v>0</v>
      </c>
      <c r="K573" s="106"/>
      <c r="M573" s="412" t="str">
        <f>DRE!D108</f>
        <v>SALDO CAIXA</v>
      </c>
      <c r="N573" s="408"/>
      <c r="O573" s="425"/>
      <c r="P573" s="426">
        <f>DRE!E108</f>
        <v>0</v>
      </c>
      <c r="Q573" s="426">
        <f>DRE!F108</f>
        <v>0</v>
      </c>
      <c r="R573" s="426">
        <f>DRE!G108</f>
        <v>0</v>
      </c>
      <c r="S573" s="426">
        <f>DRE!H108</f>
        <v>0</v>
      </c>
      <c r="T573" s="106"/>
    </row>
    <row r="574" spans="2:20" ht="7.2" customHeight="1" thickBot="1" x14ac:dyDescent="0.35">
      <c r="B574" s="106"/>
      <c r="D574" s="404"/>
      <c r="G574" s="411"/>
      <c r="H574" s="411"/>
      <c r="I574" s="411"/>
      <c r="J574" s="410"/>
      <c r="K574" s="106"/>
      <c r="M574" s="404"/>
      <c r="P574" s="411"/>
      <c r="Q574" s="411"/>
      <c r="R574" s="411"/>
      <c r="S574" s="410"/>
      <c r="T574" s="106"/>
    </row>
    <row r="575" spans="2:20" ht="21.6" customHeight="1" thickBot="1" x14ac:dyDescent="0.35">
      <c r="B575" s="106"/>
      <c r="D575" s="368" t="str">
        <f>DRE!D86</f>
        <v>CUSTO FINANCEIRO</v>
      </c>
      <c r="E575" s="407"/>
      <c r="F575" s="407"/>
      <c r="G575" s="394">
        <f>DRE!E86</f>
        <v>0</v>
      </c>
      <c r="H575" s="394">
        <f>DRE!F86</f>
        <v>0</v>
      </c>
      <c r="I575" s="394">
        <f>DRE!G86</f>
        <v>0</v>
      </c>
      <c r="J575" s="394">
        <f>DRE!H86</f>
        <v>0</v>
      </c>
      <c r="K575" s="106"/>
      <c r="M575" s="368" t="str">
        <f>DRE!D110</f>
        <v>CUSTO FINANCEIRO</v>
      </c>
      <c r="N575" s="407"/>
      <c r="O575" s="407"/>
      <c r="P575" s="394">
        <f>DRE!E110</f>
        <v>0</v>
      </c>
      <c r="Q575" s="394">
        <f>DRE!F110</f>
        <v>0</v>
      </c>
      <c r="R575" s="394">
        <f>DRE!G110</f>
        <v>0</v>
      </c>
      <c r="S575" s="394">
        <f>DRE!H110</f>
        <v>0</v>
      </c>
      <c r="T575" s="106"/>
    </row>
    <row r="576" spans="2:20" ht="8.4" customHeight="1" thickBot="1" x14ac:dyDescent="0.35">
      <c r="B576" s="106"/>
      <c r="D576" s="404"/>
      <c r="G576" s="411"/>
      <c r="H576" s="411"/>
      <c r="I576" s="411"/>
      <c r="J576" s="410"/>
      <c r="K576" s="106"/>
      <c r="M576" s="404"/>
      <c r="P576" s="411"/>
      <c r="Q576" s="411"/>
      <c r="R576" s="411"/>
      <c r="S576" s="410"/>
      <c r="T576" s="106"/>
    </row>
    <row r="577" spans="2:20" ht="21.6" customHeight="1" thickBot="1" x14ac:dyDescent="0.35">
      <c r="B577" s="106"/>
      <c r="D577" s="402" t="str">
        <f>DRE!D88</f>
        <v xml:space="preserve">Saldo Caixa </v>
      </c>
      <c r="E577" s="408"/>
      <c r="F577" s="408"/>
      <c r="G577" s="435">
        <f>DRE!E88</f>
        <v>0</v>
      </c>
      <c r="H577" s="435">
        <f>DRE!F88</f>
        <v>0</v>
      </c>
      <c r="I577" s="435">
        <f>DRE!G88</f>
        <v>0</v>
      </c>
      <c r="J577" s="435">
        <f>DRE!H88</f>
        <v>0</v>
      </c>
      <c r="K577" s="106"/>
      <c r="M577" s="412" t="str">
        <f>DRE!D112</f>
        <v xml:space="preserve">Saldo Caixa </v>
      </c>
      <c r="N577" s="408"/>
      <c r="O577" s="425"/>
      <c r="P577" s="426">
        <f>DRE!E112</f>
        <v>0</v>
      </c>
      <c r="Q577" s="426">
        <f>DRE!F112</f>
        <v>0</v>
      </c>
      <c r="R577" s="426">
        <f>DRE!G112</f>
        <v>0</v>
      </c>
      <c r="S577" s="426">
        <f>DRE!H112</f>
        <v>0</v>
      </c>
      <c r="T577" s="106"/>
    </row>
    <row r="578" spans="2:20" ht="21.6" customHeight="1" x14ac:dyDescent="0.3">
      <c r="B578" s="106"/>
      <c r="C578" s="106"/>
      <c r="D578" s="106"/>
      <c r="E578" s="106"/>
      <c r="F578" s="106"/>
      <c r="G578" s="106"/>
      <c r="H578" s="106"/>
      <c r="I578" s="106"/>
      <c r="J578" s="106"/>
      <c r="L578" s="106"/>
      <c r="M578" s="106"/>
      <c r="N578" s="106"/>
      <c r="O578" s="106"/>
      <c r="P578" s="106"/>
      <c r="Q578" s="106"/>
      <c r="R578" s="106"/>
      <c r="S578" s="106"/>
      <c r="T578" s="106"/>
    </row>
    <row r="579" spans="2:20" ht="21.6" customHeight="1" x14ac:dyDescent="0.3">
      <c r="B579" s="106"/>
      <c r="C579" s="106"/>
      <c r="D579" s="106"/>
      <c r="E579" s="106"/>
      <c r="F579" s="106"/>
      <c r="G579" s="106"/>
      <c r="H579" s="106"/>
      <c r="I579" s="106"/>
      <c r="J579" s="106"/>
      <c r="L579" s="106"/>
      <c r="M579" s="106"/>
      <c r="N579" s="106"/>
      <c r="O579" s="106"/>
      <c r="P579" s="106"/>
      <c r="Q579" s="106"/>
      <c r="R579" s="106"/>
      <c r="S579" s="106"/>
      <c r="T579" s="106"/>
    </row>
    <row r="580" spans="2:20" ht="21.6" customHeight="1" x14ac:dyDescent="0.3">
      <c r="B580" s="106"/>
      <c r="C580" s="106"/>
      <c r="D580" s="106"/>
      <c r="E580" s="106"/>
      <c r="F580" s="106"/>
      <c r="G580" s="106"/>
      <c r="H580" s="106"/>
      <c r="I580" s="106"/>
      <c r="J580" s="106"/>
      <c r="L580" s="106"/>
      <c r="M580" s="106"/>
      <c r="N580" s="106"/>
      <c r="O580" s="106"/>
      <c r="P580" s="106"/>
      <c r="Q580" s="106"/>
      <c r="R580" s="106"/>
      <c r="S580" s="106"/>
      <c r="T580" s="106"/>
    </row>
    <row r="581" spans="2:20" ht="21.6" customHeight="1" x14ac:dyDescent="0.3">
      <c r="B581" s="106"/>
      <c r="C581" s="106"/>
      <c r="D581" s="106"/>
      <c r="E581" s="106"/>
      <c r="F581" s="106"/>
      <c r="G581" s="106"/>
      <c r="H581" s="106"/>
      <c r="I581" s="106"/>
      <c r="J581" s="106"/>
      <c r="L581" s="106"/>
      <c r="M581" s="106"/>
      <c r="N581" s="106"/>
      <c r="O581" s="106"/>
      <c r="P581" s="106"/>
      <c r="Q581" s="106"/>
      <c r="R581" s="106"/>
      <c r="S581" s="106"/>
      <c r="T581" s="106"/>
    </row>
    <row r="582" spans="2:20" ht="21.6" customHeight="1" x14ac:dyDescent="0.3">
      <c r="B582" s="106"/>
      <c r="C582" s="106"/>
      <c r="D582" s="106"/>
      <c r="E582" s="106"/>
      <c r="F582" s="106"/>
      <c r="G582" s="106"/>
      <c r="H582" s="106"/>
      <c r="I582" s="106"/>
      <c r="J582" s="106"/>
      <c r="L582" s="106"/>
      <c r="M582" s="106"/>
      <c r="N582" s="106"/>
      <c r="O582" s="106"/>
      <c r="P582" s="106"/>
      <c r="Q582" s="106"/>
      <c r="R582" s="106"/>
      <c r="S582" s="106"/>
      <c r="T582" s="106"/>
    </row>
    <row r="583" spans="2:20" ht="8.4" customHeight="1" x14ac:dyDescent="0.3">
      <c r="B583" s="106"/>
      <c r="C583" s="106"/>
      <c r="D583" s="106"/>
      <c r="E583" s="106"/>
      <c r="F583" s="106"/>
      <c r="G583" s="106"/>
      <c r="H583" s="106"/>
      <c r="I583" s="106"/>
      <c r="J583" s="106"/>
      <c r="K583" s="106"/>
      <c r="L583" s="106"/>
      <c r="M583" s="106"/>
      <c r="N583" s="106"/>
      <c r="O583" s="106"/>
      <c r="P583" s="106"/>
      <c r="Q583" s="106"/>
      <c r="R583" s="106"/>
      <c r="S583" s="106"/>
      <c r="T583" s="106"/>
    </row>
    <row r="585" spans="2:20" x14ac:dyDescent="0.3">
      <c r="B585" s="106"/>
      <c r="C585" s="106"/>
      <c r="D585" s="106"/>
      <c r="E585" s="106"/>
      <c r="F585" s="106"/>
      <c r="G585" s="106"/>
      <c r="H585" s="106"/>
      <c r="I585" s="106"/>
      <c r="J585" s="106"/>
      <c r="K585" s="106"/>
      <c r="L585" s="106"/>
      <c r="M585" s="106"/>
      <c r="N585" s="106"/>
      <c r="O585" s="106"/>
      <c r="P585" s="106"/>
      <c r="Q585" s="106"/>
      <c r="R585" s="106"/>
      <c r="S585" s="106"/>
      <c r="T585" s="106"/>
    </row>
    <row r="586" spans="2:20" x14ac:dyDescent="0.3">
      <c r="B586" s="106"/>
      <c r="C586" s="106"/>
      <c r="D586" s="106"/>
      <c r="E586" s="106"/>
      <c r="F586" s="106"/>
      <c r="G586" s="106"/>
      <c r="H586" s="106"/>
      <c r="I586" s="106"/>
      <c r="J586" s="106"/>
      <c r="K586" s="106"/>
      <c r="L586" s="106"/>
      <c r="M586" s="106"/>
      <c r="N586" s="106"/>
      <c r="O586" s="106"/>
      <c r="P586" s="106"/>
      <c r="Q586" s="106"/>
      <c r="R586" s="106"/>
      <c r="S586" s="106"/>
      <c r="T586" s="106"/>
    </row>
    <row r="587" spans="2:20" x14ac:dyDescent="0.3">
      <c r="B587" s="106"/>
      <c r="C587" s="106"/>
      <c r="D587" s="106"/>
      <c r="E587" s="106"/>
      <c r="F587" s="106"/>
      <c r="G587" s="106"/>
      <c r="H587" s="106"/>
      <c r="I587" s="106"/>
      <c r="J587" s="106"/>
      <c r="K587" s="106"/>
      <c r="L587" s="106"/>
      <c r="M587" s="106"/>
      <c r="N587" s="106"/>
      <c r="O587" s="106"/>
      <c r="P587" s="106"/>
      <c r="Q587" s="106"/>
      <c r="R587" s="106"/>
      <c r="S587" s="106"/>
      <c r="T587" s="106"/>
    </row>
    <row r="588" spans="2:20" x14ac:dyDescent="0.3">
      <c r="B588" s="106"/>
      <c r="C588" s="106"/>
      <c r="D588" s="106"/>
      <c r="E588" s="106"/>
      <c r="F588" s="106"/>
      <c r="G588" s="106"/>
      <c r="H588" s="106"/>
      <c r="I588" s="106"/>
      <c r="J588" s="106"/>
      <c r="K588" s="106"/>
      <c r="L588" s="106"/>
      <c r="M588" s="106"/>
      <c r="N588" s="106"/>
      <c r="O588" s="106"/>
      <c r="P588" s="106"/>
      <c r="Q588" s="106"/>
      <c r="R588" s="106"/>
      <c r="S588" s="106"/>
      <c r="T588" s="106"/>
    </row>
    <row r="589" spans="2:20" x14ac:dyDescent="0.3">
      <c r="B589" s="106"/>
      <c r="C589" s="106"/>
      <c r="D589" s="106"/>
      <c r="E589" s="106"/>
      <c r="F589" s="106"/>
      <c r="G589" s="106"/>
      <c r="H589" s="106"/>
      <c r="I589" s="106"/>
      <c r="J589" s="106"/>
      <c r="K589" s="106"/>
      <c r="L589" s="106"/>
      <c r="M589" s="106"/>
      <c r="N589" s="106"/>
      <c r="O589" s="106"/>
      <c r="P589" s="106"/>
      <c r="Q589" s="106"/>
      <c r="R589" s="106"/>
      <c r="S589" s="106"/>
      <c r="T589" s="106"/>
    </row>
    <row r="590" spans="2:20" x14ac:dyDescent="0.3">
      <c r="B590" s="106"/>
      <c r="C590" s="106"/>
      <c r="D590" s="106"/>
      <c r="E590" s="106"/>
      <c r="F590" s="106"/>
      <c r="G590" s="106"/>
      <c r="H590" s="106"/>
      <c r="I590" s="106"/>
      <c r="J590" s="106"/>
      <c r="K590" s="106"/>
      <c r="L590" s="106"/>
      <c r="M590" s="106"/>
      <c r="N590" s="106"/>
      <c r="O590" s="106"/>
      <c r="P590" s="106"/>
      <c r="Q590" s="106"/>
      <c r="R590" s="106"/>
      <c r="S590" s="106"/>
      <c r="T590" s="106"/>
    </row>
    <row r="591" spans="2:20" x14ac:dyDescent="0.3">
      <c r="B591" s="106"/>
      <c r="C591" s="106"/>
      <c r="D591" s="106"/>
      <c r="E591" s="106"/>
      <c r="F591" s="106"/>
      <c r="G591" s="106"/>
      <c r="H591" s="106"/>
      <c r="I591" s="106"/>
      <c r="J591" s="106"/>
      <c r="K591" s="106"/>
      <c r="L591" s="106"/>
      <c r="M591" s="106"/>
      <c r="N591" s="106"/>
      <c r="O591" s="106"/>
      <c r="P591" s="106"/>
      <c r="Q591" s="106"/>
      <c r="R591" s="106"/>
      <c r="S591" s="106"/>
      <c r="T591" s="106"/>
    </row>
    <row r="592" spans="2:20" x14ac:dyDescent="0.3">
      <c r="B592" s="106"/>
      <c r="C592" s="106"/>
      <c r="D592" s="106"/>
      <c r="E592" s="106"/>
      <c r="F592" s="106"/>
      <c r="G592" s="106"/>
      <c r="H592" s="106"/>
      <c r="I592" s="106"/>
      <c r="J592" s="106"/>
      <c r="K592" s="106"/>
      <c r="L592" s="106"/>
      <c r="M592" s="106"/>
      <c r="N592" s="106"/>
      <c r="O592" s="106"/>
      <c r="P592" s="106"/>
      <c r="Q592" s="106"/>
      <c r="R592" s="106"/>
      <c r="S592" s="106"/>
      <c r="T592" s="106"/>
    </row>
    <row r="593" spans="2:20" ht="15" thickBot="1" x14ac:dyDescent="0.35">
      <c r="B593" s="106"/>
      <c r="C593" s="106"/>
      <c r="D593" s="106"/>
      <c r="E593" s="106"/>
      <c r="F593" s="106"/>
      <c r="G593" s="106"/>
      <c r="H593" s="106"/>
      <c r="I593" s="106"/>
      <c r="J593" s="106"/>
      <c r="K593" s="106"/>
      <c r="L593" s="106"/>
      <c r="M593" s="106"/>
      <c r="N593" s="106"/>
      <c r="O593" s="106"/>
      <c r="P593" s="106"/>
      <c r="Q593" s="106"/>
      <c r="R593" s="106"/>
      <c r="S593" s="106"/>
      <c r="T593" s="106"/>
    </row>
    <row r="594" spans="2:20" ht="14.4" customHeight="1" x14ac:dyDescent="0.3">
      <c r="B594" s="106"/>
      <c r="C594" s="106"/>
      <c r="D594" s="106"/>
      <c r="E594" s="362"/>
      <c r="F594" s="950" t="s">
        <v>423</v>
      </c>
      <c r="G594" s="951"/>
      <c r="H594" s="951"/>
      <c r="I594" s="951"/>
      <c r="J594" s="951"/>
      <c r="K594" s="951"/>
      <c r="L594" s="951"/>
      <c r="M594" s="951"/>
      <c r="N594" s="951"/>
      <c r="O594" s="951"/>
      <c r="P594" s="951"/>
      <c r="Q594" s="951"/>
      <c r="R594" s="952"/>
      <c r="S594" s="106"/>
      <c r="T594" s="106"/>
    </row>
    <row r="595" spans="2:20" ht="14.4" customHeight="1" thickBot="1" x14ac:dyDescent="0.35">
      <c r="B595" s="106"/>
      <c r="C595" s="106"/>
      <c r="D595" s="106"/>
      <c r="E595" s="362"/>
      <c r="F595" s="953"/>
      <c r="G595" s="954"/>
      <c r="H595" s="954"/>
      <c r="I595" s="954"/>
      <c r="J595" s="954"/>
      <c r="K595" s="954"/>
      <c r="L595" s="954"/>
      <c r="M595" s="954"/>
      <c r="N595" s="954"/>
      <c r="O595" s="954"/>
      <c r="P595" s="954"/>
      <c r="Q595" s="954"/>
      <c r="R595" s="955"/>
      <c r="S595" s="106"/>
      <c r="T595" s="106"/>
    </row>
    <row r="596" spans="2:20" ht="15" customHeight="1" thickBot="1" x14ac:dyDescent="0.35">
      <c r="B596" s="106"/>
      <c r="C596" s="106"/>
      <c r="D596" s="106"/>
      <c r="E596" s="362"/>
      <c r="F596" s="366"/>
      <c r="G596" s="362"/>
      <c r="H596" s="362"/>
      <c r="I596" s="362"/>
      <c r="J596" s="362"/>
      <c r="K596" s="362"/>
      <c r="L596" s="362"/>
      <c r="M596" s="362"/>
      <c r="N596" s="362"/>
      <c r="O596" s="362"/>
      <c r="P596" s="362"/>
      <c r="Q596" s="362"/>
      <c r="R596" s="440"/>
      <c r="S596" s="106"/>
      <c r="T596" s="106"/>
    </row>
    <row r="597" spans="2:20" ht="21.6" customHeight="1" x14ac:dyDescent="0.3">
      <c r="B597" s="106"/>
      <c r="C597" s="106"/>
      <c r="D597" s="106"/>
      <c r="E597" s="362"/>
      <c r="F597" s="881" t="str">
        <f>DRE!R18</f>
        <v>Saldo de Caixa Antes da Reestruturação</v>
      </c>
      <c r="G597" s="882"/>
      <c r="H597" s="883"/>
      <c r="I597" s="362"/>
      <c r="J597" s="856" t="str">
        <f>DRE!V18</f>
        <v>EBTDA</v>
      </c>
      <c r="K597" s="857"/>
      <c r="L597" s="857"/>
      <c r="M597" s="858"/>
      <c r="N597" s="438"/>
      <c r="O597" s="438"/>
      <c r="P597" s="856" t="str">
        <f>DRE!Z18</f>
        <v>AREA TOTAL EXPLORADA</v>
      </c>
      <c r="Q597" s="857"/>
      <c r="R597" s="858"/>
      <c r="S597" s="106"/>
      <c r="T597" s="106"/>
    </row>
    <row r="598" spans="2:20" ht="7.2" customHeight="1" x14ac:dyDescent="0.3">
      <c r="B598" s="106"/>
      <c r="C598" s="106"/>
      <c r="D598" s="106"/>
      <c r="E598" s="362"/>
      <c r="F598" s="884"/>
      <c r="G598" s="885"/>
      <c r="H598" s="886"/>
      <c r="I598" s="362"/>
      <c r="J598" s="859"/>
      <c r="K598" s="860"/>
      <c r="L598" s="860"/>
      <c r="M598" s="861"/>
      <c r="N598" s="438"/>
      <c r="O598" s="438"/>
      <c r="P598" s="859"/>
      <c r="Q598" s="860"/>
      <c r="R598" s="861"/>
      <c r="S598" s="106"/>
      <c r="T598" s="106"/>
    </row>
    <row r="599" spans="2:20" ht="21.6" customHeight="1" x14ac:dyDescent="0.3">
      <c r="B599" s="106"/>
      <c r="C599" s="106"/>
      <c r="D599" s="106"/>
      <c r="E599" s="362"/>
      <c r="F599" s="884"/>
      <c r="G599" s="885"/>
      <c r="H599" s="886"/>
      <c r="I599" s="362"/>
      <c r="J599" s="859"/>
      <c r="K599" s="860"/>
      <c r="L599" s="860"/>
      <c r="M599" s="861"/>
      <c r="N599" s="438"/>
      <c r="O599" s="438"/>
      <c r="P599" s="859"/>
      <c r="Q599" s="860"/>
      <c r="R599" s="861"/>
      <c r="S599" s="106"/>
      <c r="T599" s="106"/>
    </row>
    <row r="600" spans="2:20" ht="7.8" customHeight="1" x14ac:dyDescent="0.3">
      <c r="B600" s="106"/>
      <c r="C600" s="106"/>
      <c r="D600" s="106"/>
      <c r="E600" s="362"/>
      <c r="F600" s="884"/>
      <c r="G600" s="885"/>
      <c r="H600" s="886"/>
      <c r="I600" s="362"/>
      <c r="J600" s="859"/>
      <c r="K600" s="860"/>
      <c r="L600" s="860"/>
      <c r="M600" s="861"/>
      <c r="N600" s="438"/>
      <c r="O600" s="438"/>
      <c r="P600" s="859"/>
      <c r="Q600" s="860"/>
      <c r="R600" s="861"/>
      <c r="S600" s="106"/>
      <c r="T600" s="106"/>
    </row>
    <row r="601" spans="2:20" ht="21.6" customHeight="1" x14ac:dyDescent="0.3">
      <c r="B601" s="106"/>
      <c r="C601" s="106"/>
      <c r="D601" s="106"/>
      <c r="E601" s="362"/>
      <c r="F601" s="835">
        <f>DRE!R22</f>
        <v>0</v>
      </c>
      <c r="G601" s="836"/>
      <c r="H601" s="837"/>
      <c r="I601" s="362"/>
      <c r="J601" s="844">
        <f>DRE!V22</f>
        <v>0</v>
      </c>
      <c r="K601" s="845"/>
      <c r="L601" s="845"/>
      <c r="M601" s="846"/>
      <c r="N601" s="439"/>
      <c r="O601" s="439"/>
      <c r="P601" s="852">
        <f>DRE!Z22</f>
        <v>0</v>
      </c>
      <c r="Q601" s="853"/>
      <c r="R601" s="846" t="str">
        <f>DRE!AB22</f>
        <v>HAC</v>
      </c>
      <c r="S601" s="106"/>
      <c r="T601" s="106"/>
    </row>
    <row r="602" spans="2:20" ht="7.2" customHeight="1" x14ac:dyDescent="0.3">
      <c r="B602" s="106"/>
      <c r="C602" s="106"/>
      <c r="D602" s="106"/>
      <c r="E602" s="362"/>
      <c r="F602" s="835"/>
      <c r="G602" s="836"/>
      <c r="H602" s="837"/>
      <c r="I602" s="362"/>
      <c r="J602" s="844"/>
      <c r="K602" s="845"/>
      <c r="L602" s="845"/>
      <c r="M602" s="846"/>
      <c r="N602" s="439"/>
      <c r="O602" s="439"/>
      <c r="P602" s="852"/>
      <c r="Q602" s="853"/>
      <c r="R602" s="846"/>
      <c r="S602" s="106"/>
      <c r="T602" s="106"/>
    </row>
    <row r="603" spans="2:20" ht="21.6" customHeight="1" thickBot="1" x14ac:dyDescent="0.35">
      <c r="B603" s="106"/>
      <c r="C603" s="106"/>
      <c r="D603" s="106"/>
      <c r="E603" s="362"/>
      <c r="F603" s="838"/>
      <c r="G603" s="839"/>
      <c r="H603" s="840"/>
      <c r="I603" s="362"/>
      <c r="J603" s="847"/>
      <c r="K603" s="848"/>
      <c r="L603" s="848"/>
      <c r="M603" s="849"/>
      <c r="N603" s="439"/>
      <c r="O603" s="439"/>
      <c r="P603" s="854"/>
      <c r="Q603" s="855"/>
      <c r="R603" s="849"/>
      <c r="S603" s="106"/>
      <c r="T603" s="106"/>
    </row>
    <row r="604" spans="2:20" ht="6.6" customHeight="1" thickBot="1" x14ac:dyDescent="0.35">
      <c r="B604" s="106"/>
      <c r="C604" s="106"/>
      <c r="D604" s="106"/>
      <c r="E604" s="362"/>
      <c r="F604" s="366"/>
      <c r="G604" s="362"/>
      <c r="H604" s="362"/>
      <c r="I604" s="362"/>
      <c r="J604" s="362"/>
      <c r="K604" s="362"/>
      <c r="L604" s="362"/>
      <c r="M604" s="362"/>
      <c r="N604" s="362"/>
      <c r="O604" s="362"/>
      <c r="P604" s="362"/>
      <c r="Q604" s="362"/>
      <c r="R604" s="440"/>
      <c r="S604" s="106"/>
      <c r="T604" s="106"/>
    </row>
    <row r="605" spans="2:20" ht="21.6" customHeight="1" x14ac:dyDescent="0.3">
      <c r="B605" s="106"/>
      <c r="C605" s="106"/>
      <c r="D605" s="106"/>
      <c r="E605" s="362"/>
      <c r="F605" s="856" t="str">
        <f>DRE!R26</f>
        <v>Endividamento bancario 01/2025</v>
      </c>
      <c r="G605" s="857"/>
      <c r="H605" s="858"/>
      <c r="I605" s="362"/>
      <c r="J605" s="856" t="str">
        <f>DRE!V26</f>
        <v>EXPERIENCIA NO SETOR</v>
      </c>
      <c r="K605" s="857"/>
      <c r="L605" s="857"/>
      <c r="M605" s="858"/>
      <c r="N605" s="438"/>
      <c r="O605" s="438"/>
      <c r="P605" s="856" t="str">
        <f>DRE!Z26</f>
        <v xml:space="preserve">MARGEM OPERACIONAL </v>
      </c>
      <c r="Q605" s="857"/>
      <c r="R605" s="858"/>
      <c r="S605" s="106"/>
      <c r="T605" s="106"/>
    </row>
    <row r="606" spans="2:20" ht="7.2" customHeight="1" x14ac:dyDescent="0.3">
      <c r="B606" s="106"/>
      <c r="C606" s="106"/>
      <c r="D606" s="106"/>
      <c r="E606" s="362"/>
      <c r="F606" s="859"/>
      <c r="G606" s="860"/>
      <c r="H606" s="861"/>
      <c r="I606" s="362"/>
      <c r="J606" s="859"/>
      <c r="K606" s="860"/>
      <c r="L606" s="860"/>
      <c r="M606" s="861"/>
      <c r="N606" s="438"/>
      <c r="O606" s="438"/>
      <c r="P606" s="859"/>
      <c r="Q606" s="860"/>
      <c r="R606" s="861"/>
      <c r="S606" s="106"/>
      <c r="T606" s="106"/>
    </row>
    <row r="607" spans="2:20" ht="21.6" customHeight="1" x14ac:dyDescent="0.3">
      <c r="B607" s="106"/>
      <c r="C607" s="106"/>
      <c r="D607" s="106"/>
      <c r="E607" s="362"/>
      <c r="F607" s="859"/>
      <c r="G607" s="860"/>
      <c r="H607" s="861"/>
      <c r="I607" s="362"/>
      <c r="J607" s="859"/>
      <c r="K607" s="860"/>
      <c r="L607" s="860"/>
      <c r="M607" s="861"/>
      <c r="N607" s="438"/>
      <c r="O607" s="438"/>
      <c r="P607" s="859"/>
      <c r="Q607" s="860"/>
      <c r="R607" s="861"/>
      <c r="S607" s="106"/>
      <c r="T607" s="106"/>
    </row>
    <row r="608" spans="2:20" ht="6" customHeight="1" thickBot="1" x14ac:dyDescent="0.35">
      <c r="B608" s="106"/>
      <c r="C608" s="106"/>
      <c r="D608" s="106"/>
      <c r="E608" s="362"/>
      <c r="F608" s="859"/>
      <c r="G608" s="860"/>
      <c r="H608" s="861"/>
      <c r="I608" s="362"/>
      <c r="J608" s="859"/>
      <c r="K608" s="860"/>
      <c r="L608" s="860"/>
      <c r="M608" s="861"/>
      <c r="N608" s="438"/>
      <c r="O608" s="438"/>
      <c r="P608" s="859"/>
      <c r="Q608" s="860"/>
      <c r="R608" s="861"/>
      <c r="S608" s="106"/>
      <c r="T608" s="106"/>
    </row>
    <row r="609" spans="2:20" ht="21.6" customHeight="1" thickBot="1" x14ac:dyDescent="0.35">
      <c r="B609" s="106"/>
      <c r="C609" s="106"/>
      <c r="D609" s="106"/>
      <c r="E609" s="362"/>
      <c r="F609" s="859"/>
      <c r="G609" s="860"/>
      <c r="H609" s="861"/>
      <c r="I609" s="362"/>
      <c r="J609" s="859"/>
      <c r="K609" s="860"/>
      <c r="L609" s="860"/>
      <c r="M609" s="861"/>
      <c r="P609" s="442" t="str">
        <f>DRE!Z30</f>
        <v>MINIMA</v>
      </c>
      <c r="Q609" s="443" t="str">
        <f>DRE!AA30</f>
        <v>MÉDIA</v>
      </c>
      <c r="R609" s="444" t="str">
        <f>DRE!AB30</f>
        <v>MÁXIMA</v>
      </c>
      <c r="S609" s="106"/>
      <c r="T609" s="106"/>
    </row>
    <row r="610" spans="2:20" ht="21.6" customHeight="1" x14ac:dyDescent="0.3">
      <c r="B610" s="106"/>
      <c r="C610" s="106"/>
      <c r="D610" s="106"/>
      <c r="E610" s="362"/>
      <c r="F610" s="844">
        <f>DRE!R32</f>
        <v>0</v>
      </c>
      <c r="G610" s="845"/>
      <c r="H610" s="846"/>
      <c r="I610" s="362"/>
      <c r="J610" s="844">
        <f>DRE!V32</f>
        <v>0</v>
      </c>
      <c r="K610" s="845"/>
      <c r="L610" s="845"/>
      <c r="M610" s="846"/>
      <c r="N610" s="437"/>
      <c r="O610" s="437"/>
      <c r="P610" s="869">
        <f>DRE!Z32</f>
        <v>0</v>
      </c>
      <c r="Q610" s="983">
        <f>DRE!AA32</f>
        <v>0</v>
      </c>
      <c r="R610" s="981">
        <f>DRE!AB32</f>
        <v>0</v>
      </c>
      <c r="S610" s="106"/>
      <c r="T610" s="106"/>
    </row>
    <row r="611" spans="2:20" ht="7.2" customHeight="1" x14ac:dyDescent="0.3">
      <c r="B611" s="106"/>
      <c r="C611" s="106"/>
      <c r="D611" s="106"/>
      <c r="E611" s="362"/>
      <c r="F611" s="844"/>
      <c r="G611" s="845"/>
      <c r="H611" s="846"/>
      <c r="I611" s="362"/>
      <c r="J611" s="844"/>
      <c r="K611" s="845"/>
      <c r="L611" s="845"/>
      <c r="M611" s="846"/>
      <c r="N611" s="437"/>
      <c r="O611" s="437"/>
      <c r="P611" s="869"/>
      <c r="Q611" s="983"/>
      <c r="R611" s="981"/>
      <c r="S611" s="106"/>
      <c r="T611" s="106"/>
    </row>
    <row r="612" spans="2:20" ht="21.6" customHeight="1" thickBot="1" x14ac:dyDescent="0.35">
      <c r="B612" s="106"/>
      <c r="C612" s="106"/>
      <c r="D612" s="106"/>
      <c r="E612" s="362"/>
      <c r="F612" s="847"/>
      <c r="G612" s="848"/>
      <c r="H612" s="849"/>
      <c r="I612" s="376"/>
      <c r="J612" s="847"/>
      <c r="K612" s="848"/>
      <c r="L612" s="848"/>
      <c r="M612" s="849"/>
      <c r="N612" s="441"/>
      <c r="O612" s="441"/>
      <c r="P612" s="870"/>
      <c r="Q612" s="984"/>
      <c r="R612" s="982"/>
      <c r="S612" s="106"/>
      <c r="T612" s="106"/>
    </row>
    <row r="613" spans="2:20" ht="16.8" customHeight="1" x14ac:dyDescent="0.3">
      <c r="B613" s="106"/>
      <c r="C613" s="106"/>
      <c r="D613" s="106"/>
      <c r="E613" s="362"/>
      <c r="F613" s="362"/>
      <c r="G613" s="362"/>
      <c r="H613" s="362"/>
      <c r="I613" s="362"/>
      <c r="J613" s="362"/>
      <c r="K613" s="362"/>
      <c r="L613" s="362"/>
      <c r="M613" s="362"/>
      <c r="N613" s="362"/>
      <c r="O613" s="362"/>
      <c r="P613" s="362"/>
      <c r="Q613" s="362"/>
      <c r="R613" s="106"/>
      <c r="S613" s="106"/>
      <c r="T613" s="106"/>
    </row>
    <row r="614" spans="2:20" ht="21.6" customHeight="1" x14ac:dyDescent="0.3">
      <c r="B614" s="106"/>
      <c r="C614" s="106"/>
      <c r="D614" s="106"/>
      <c r="E614" s="106"/>
      <c r="F614" s="106"/>
      <c r="G614" s="106"/>
      <c r="H614" s="106"/>
      <c r="I614" s="106"/>
      <c r="J614" s="106"/>
      <c r="K614" s="106"/>
      <c r="L614" s="106"/>
      <c r="M614" s="106"/>
      <c r="N614" s="106"/>
      <c r="O614" s="106"/>
      <c r="P614" s="106"/>
      <c r="Q614" s="106"/>
      <c r="R614" s="106"/>
      <c r="S614" s="106"/>
      <c r="T614" s="106"/>
    </row>
    <row r="615" spans="2:20" ht="21.6" customHeight="1" x14ac:dyDescent="0.3">
      <c r="B615" s="106"/>
      <c r="C615" s="106"/>
      <c r="D615" s="106"/>
      <c r="E615" s="106"/>
      <c r="F615" s="106"/>
      <c r="G615" s="106"/>
      <c r="H615" s="106"/>
      <c r="I615" s="106"/>
      <c r="J615" s="106"/>
      <c r="K615" s="106"/>
      <c r="L615" s="106"/>
      <c r="M615" s="106"/>
      <c r="N615" s="106"/>
      <c r="O615" s="106"/>
      <c r="P615" s="106"/>
      <c r="Q615" s="106"/>
      <c r="R615" s="106"/>
      <c r="S615" s="106"/>
      <c r="T615" s="106"/>
    </row>
    <row r="616" spans="2:20" ht="21.6" customHeight="1" x14ac:dyDescent="0.3">
      <c r="B616" s="106"/>
      <c r="C616" s="106"/>
      <c r="D616" s="106"/>
      <c r="E616" s="106"/>
      <c r="F616" s="106"/>
      <c r="G616" s="106"/>
      <c r="H616" s="106"/>
      <c r="I616" s="106"/>
      <c r="J616" s="106"/>
      <c r="K616" s="106"/>
      <c r="L616" s="106"/>
      <c r="M616" s="106"/>
      <c r="N616" s="106"/>
      <c r="O616" s="106"/>
      <c r="P616" s="106"/>
      <c r="Q616" s="106"/>
      <c r="R616" s="106"/>
      <c r="S616" s="106"/>
      <c r="T616" s="106"/>
    </row>
    <row r="617" spans="2:20" ht="21.6" customHeight="1" x14ac:dyDescent="0.3">
      <c r="B617" s="106"/>
      <c r="C617" s="106"/>
      <c r="D617" s="106"/>
      <c r="E617" s="106"/>
      <c r="F617" s="106"/>
      <c r="G617" s="106"/>
      <c r="H617" s="106"/>
      <c r="I617" s="106"/>
      <c r="J617" s="106"/>
      <c r="K617" s="106"/>
      <c r="L617" s="106"/>
      <c r="M617" s="106"/>
      <c r="N617" s="106"/>
      <c r="O617" s="106"/>
      <c r="P617" s="106"/>
      <c r="Q617" s="106"/>
      <c r="R617" s="106"/>
      <c r="S617" s="106"/>
      <c r="T617" s="106"/>
    </row>
    <row r="618" spans="2:20" ht="21.6" customHeight="1" x14ac:dyDescent="0.3">
      <c r="B618" s="106"/>
      <c r="C618" s="106"/>
      <c r="D618" s="106"/>
      <c r="E618" s="106"/>
      <c r="F618" s="106"/>
      <c r="G618" s="106"/>
      <c r="H618" s="106"/>
      <c r="I618" s="106"/>
      <c r="J618" s="106"/>
      <c r="K618" s="106"/>
      <c r="L618" s="106"/>
      <c r="M618" s="106"/>
      <c r="N618" s="106"/>
      <c r="O618" s="106"/>
      <c r="P618" s="106"/>
      <c r="Q618" s="106"/>
      <c r="R618" s="106"/>
      <c r="S618" s="106"/>
      <c r="T618" s="106"/>
    </row>
    <row r="619" spans="2:20" ht="21.6" customHeight="1" x14ac:dyDescent="0.3">
      <c r="B619" s="106"/>
      <c r="C619" s="106"/>
      <c r="D619" s="106"/>
      <c r="E619" s="106"/>
      <c r="F619" s="106"/>
      <c r="G619" s="106"/>
      <c r="H619" s="106"/>
      <c r="I619" s="106"/>
      <c r="J619" s="106"/>
      <c r="K619" s="106"/>
      <c r="L619" s="106"/>
      <c r="M619" s="106"/>
      <c r="N619" s="106"/>
      <c r="O619" s="106"/>
      <c r="P619" s="106"/>
      <c r="Q619" s="106"/>
      <c r="R619" s="106"/>
      <c r="S619" s="106"/>
      <c r="T619" s="106"/>
    </row>
    <row r="620" spans="2:20" ht="21.6" customHeight="1" x14ac:dyDescent="0.3">
      <c r="B620" s="106"/>
      <c r="C620" s="106"/>
      <c r="D620" s="106"/>
      <c r="E620" s="106"/>
      <c r="F620" s="106"/>
      <c r="G620" s="106"/>
      <c r="H620" s="106"/>
      <c r="I620" s="106"/>
      <c r="J620" s="106"/>
      <c r="K620" s="106"/>
      <c r="L620" s="106"/>
      <c r="M620" s="106"/>
      <c r="N620" s="106"/>
      <c r="O620" s="106"/>
      <c r="P620" s="106"/>
      <c r="Q620" s="106"/>
      <c r="R620" s="106"/>
      <c r="S620" s="106"/>
      <c r="T620" s="106"/>
    </row>
    <row r="622" spans="2:20" x14ac:dyDescent="0.3">
      <c r="B622" s="106"/>
      <c r="C622" s="106"/>
      <c r="D622" s="106"/>
      <c r="E622" s="106"/>
      <c r="F622" s="106"/>
      <c r="G622" s="106"/>
      <c r="H622" s="106"/>
      <c r="I622" s="106"/>
      <c r="J622" s="106"/>
      <c r="K622" s="106"/>
      <c r="L622" s="106"/>
      <c r="M622" s="106"/>
      <c r="N622" s="106"/>
      <c r="O622" s="106"/>
      <c r="P622" s="106"/>
      <c r="Q622" s="106"/>
      <c r="R622" s="106"/>
      <c r="S622" s="106"/>
      <c r="T622" s="106"/>
    </row>
    <row r="623" spans="2:20" x14ac:dyDescent="0.3">
      <c r="B623" s="106"/>
      <c r="C623" s="106"/>
      <c r="D623" s="106"/>
      <c r="E623" s="106"/>
      <c r="F623" s="106"/>
      <c r="G623" s="106"/>
      <c r="H623" s="106"/>
      <c r="I623" s="106"/>
      <c r="J623" s="106"/>
      <c r="K623" s="106"/>
      <c r="L623" s="106"/>
      <c r="M623" s="106"/>
      <c r="N623" s="106"/>
      <c r="O623" s="106"/>
      <c r="P623" s="106"/>
      <c r="Q623" s="106"/>
      <c r="R623" s="106"/>
      <c r="S623" s="106"/>
      <c r="T623" s="106"/>
    </row>
    <row r="624" spans="2:20" x14ac:dyDescent="0.3">
      <c r="B624" s="106"/>
      <c r="C624" s="106"/>
      <c r="D624" s="106"/>
      <c r="E624" s="106"/>
      <c r="F624" s="106"/>
      <c r="G624" s="106"/>
      <c r="H624" s="106"/>
      <c r="I624" s="106"/>
      <c r="J624" s="106"/>
      <c r="K624" s="106"/>
      <c r="L624" s="106"/>
      <c r="M624" s="106"/>
      <c r="N624" s="106"/>
      <c r="O624" s="106"/>
      <c r="P624" s="106"/>
      <c r="Q624" s="106"/>
      <c r="R624" s="106"/>
      <c r="S624" s="106"/>
      <c r="T624" s="106"/>
    </row>
    <row r="625" spans="2:20" x14ac:dyDescent="0.3">
      <c r="B625" s="106"/>
      <c r="C625" s="106"/>
      <c r="D625" s="106"/>
      <c r="E625" s="106"/>
      <c r="F625" s="106"/>
      <c r="G625" s="106"/>
      <c r="H625" s="106"/>
      <c r="I625" s="106"/>
      <c r="J625" s="106"/>
      <c r="K625" s="106"/>
      <c r="L625" s="106"/>
      <c r="M625" s="106"/>
      <c r="N625" s="106"/>
      <c r="O625" s="106"/>
      <c r="P625" s="106"/>
      <c r="Q625" s="106"/>
      <c r="R625" s="106"/>
      <c r="S625" s="106"/>
      <c r="T625" s="106"/>
    </row>
    <row r="626" spans="2:20" x14ac:dyDescent="0.3">
      <c r="B626" s="106"/>
      <c r="C626" s="106"/>
      <c r="D626" s="106"/>
      <c r="E626" s="106"/>
      <c r="F626" s="106"/>
      <c r="G626" s="106"/>
      <c r="H626" s="106"/>
      <c r="I626" s="106"/>
      <c r="J626" s="106"/>
      <c r="K626" s="106"/>
      <c r="L626" s="106"/>
      <c r="M626" s="106"/>
      <c r="N626" s="106"/>
      <c r="O626" s="106"/>
      <c r="P626" s="106"/>
      <c r="Q626" s="106"/>
      <c r="R626" s="106"/>
      <c r="S626" s="106"/>
      <c r="T626" s="106"/>
    </row>
    <row r="627" spans="2:20" x14ac:dyDescent="0.3">
      <c r="B627" s="106"/>
      <c r="C627" s="106"/>
      <c r="D627" s="106"/>
      <c r="E627" s="106"/>
      <c r="F627" s="106"/>
      <c r="G627" s="106"/>
      <c r="H627" s="106"/>
      <c r="I627" s="106"/>
      <c r="J627" s="106"/>
      <c r="K627" s="106"/>
      <c r="L627" s="106"/>
      <c r="M627" s="106"/>
      <c r="N627" s="106"/>
      <c r="O627" s="106"/>
      <c r="P627" s="106"/>
      <c r="Q627" s="106"/>
      <c r="R627" s="106"/>
      <c r="S627" s="106"/>
      <c r="T627" s="106"/>
    </row>
    <row r="628" spans="2:20" x14ac:dyDescent="0.3">
      <c r="B628" s="106"/>
      <c r="C628" s="106"/>
      <c r="D628" s="106"/>
      <c r="E628" s="106"/>
      <c r="F628" s="106"/>
      <c r="G628" s="106"/>
      <c r="H628" s="106"/>
      <c r="I628" s="106"/>
      <c r="J628" s="106"/>
      <c r="K628" s="106"/>
      <c r="L628" s="106"/>
      <c r="M628" s="106"/>
      <c r="N628" s="106"/>
      <c r="O628" s="106"/>
      <c r="P628" s="106"/>
      <c r="Q628" s="106"/>
      <c r="R628" s="106"/>
      <c r="S628" s="106"/>
      <c r="T628" s="106"/>
    </row>
    <row r="629" spans="2:20" x14ac:dyDescent="0.3">
      <c r="B629" s="106"/>
      <c r="C629" s="106"/>
      <c r="D629" s="106"/>
      <c r="E629" s="106"/>
      <c r="F629" s="106"/>
      <c r="G629" s="106"/>
      <c r="H629" s="106"/>
      <c r="I629" s="106"/>
      <c r="J629" s="106"/>
      <c r="K629" s="106"/>
      <c r="L629" s="106"/>
      <c r="M629" s="106"/>
      <c r="N629" s="106"/>
      <c r="O629" s="106"/>
      <c r="P629" s="106"/>
      <c r="Q629" s="106"/>
      <c r="R629" s="106"/>
      <c r="S629" s="106"/>
      <c r="T629" s="106"/>
    </row>
    <row r="630" spans="2:20" x14ac:dyDescent="0.3">
      <c r="B630" s="106"/>
      <c r="C630" s="106"/>
      <c r="D630" s="106"/>
      <c r="E630" s="106"/>
      <c r="F630" s="106"/>
      <c r="G630" s="106"/>
      <c r="H630" s="106"/>
      <c r="I630" s="106"/>
      <c r="J630" s="106"/>
      <c r="K630" s="106"/>
      <c r="L630" s="106"/>
      <c r="M630" s="106"/>
      <c r="N630" s="106"/>
      <c r="O630" s="106"/>
      <c r="P630" s="106"/>
      <c r="Q630" s="106"/>
      <c r="R630" s="106"/>
      <c r="S630" s="106"/>
      <c r="T630" s="106"/>
    </row>
    <row r="631" spans="2:20" ht="14.4" customHeight="1" x14ac:dyDescent="0.3">
      <c r="B631" s="106"/>
      <c r="C631" s="106"/>
      <c r="D631" s="106"/>
      <c r="E631" s="980">
        <f>DRE!R42</f>
        <v>0</v>
      </c>
      <c r="F631" s="980"/>
      <c r="G631" s="980"/>
      <c r="H631" s="980"/>
      <c r="I631" s="980"/>
      <c r="J631" s="980"/>
      <c r="K631" s="980"/>
      <c r="L631" s="980"/>
      <c r="M631" s="980"/>
      <c r="N631" s="980"/>
      <c r="O631" s="980"/>
      <c r="P631" s="980"/>
      <c r="Q631" s="980"/>
      <c r="R631" s="980"/>
      <c r="S631" s="106"/>
      <c r="T631" s="106"/>
    </row>
    <row r="632" spans="2:20" ht="14.4" customHeight="1" x14ac:dyDescent="0.3">
      <c r="B632" s="106"/>
      <c r="C632" s="106"/>
      <c r="D632" s="106"/>
      <c r="E632" s="980"/>
      <c r="F632" s="980"/>
      <c r="G632" s="980"/>
      <c r="H632" s="980"/>
      <c r="I632" s="980"/>
      <c r="J632" s="980"/>
      <c r="K632" s="980"/>
      <c r="L632" s="980"/>
      <c r="M632" s="980"/>
      <c r="N632" s="980"/>
      <c r="O632" s="980"/>
      <c r="P632" s="980"/>
      <c r="Q632" s="980"/>
      <c r="R632" s="980"/>
      <c r="S632" s="106"/>
      <c r="T632" s="106"/>
    </row>
    <row r="633" spans="2:20" ht="15" customHeight="1" x14ac:dyDescent="0.3">
      <c r="B633" s="106"/>
      <c r="C633" s="106"/>
      <c r="D633" s="106"/>
      <c r="E633" s="980"/>
      <c r="F633" s="980"/>
      <c r="G633" s="980"/>
      <c r="H633" s="980"/>
      <c r="I633" s="980"/>
      <c r="J633" s="980"/>
      <c r="K633" s="980"/>
      <c r="L633" s="980"/>
      <c r="M633" s="980"/>
      <c r="N633" s="980"/>
      <c r="O633" s="980"/>
      <c r="P633" s="980"/>
      <c r="Q633" s="980"/>
      <c r="R633" s="980"/>
      <c r="S633" s="106"/>
      <c r="T633" s="106"/>
    </row>
    <row r="634" spans="2:20" ht="21.6" customHeight="1" x14ac:dyDescent="0.3">
      <c r="B634" s="106"/>
      <c r="C634" s="106"/>
      <c r="D634" s="106"/>
      <c r="E634" s="980"/>
      <c r="F634" s="980"/>
      <c r="G634" s="980"/>
      <c r="H634" s="980"/>
      <c r="I634" s="980"/>
      <c r="J634" s="980"/>
      <c r="K634" s="980"/>
      <c r="L634" s="980"/>
      <c r="M634" s="980"/>
      <c r="N634" s="980"/>
      <c r="O634" s="980"/>
      <c r="P634" s="980"/>
      <c r="Q634" s="980"/>
      <c r="R634" s="980"/>
      <c r="S634" s="106"/>
      <c r="T634" s="106"/>
    </row>
    <row r="635" spans="2:20" ht="7.2" customHeight="1" x14ac:dyDescent="0.3">
      <c r="B635" s="106"/>
      <c r="C635" s="106"/>
      <c r="D635" s="106"/>
      <c r="E635" s="980"/>
      <c r="F635" s="980"/>
      <c r="G635" s="980"/>
      <c r="H635" s="980"/>
      <c r="I635" s="980"/>
      <c r="J635" s="980"/>
      <c r="K635" s="980"/>
      <c r="L635" s="980"/>
      <c r="M635" s="980"/>
      <c r="N635" s="980"/>
      <c r="O635" s="980"/>
      <c r="P635" s="980"/>
      <c r="Q635" s="980"/>
      <c r="R635" s="980"/>
      <c r="S635" s="106"/>
      <c r="T635" s="106"/>
    </row>
    <row r="636" spans="2:20" ht="21.6" customHeight="1" x14ac:dyDescent="0.3">
      <c r="B636" s="106"/>
      <c r="C636" s="106"/>
      <c r="D636" s="106"/>
      <c r="E636" s="980"/>
      <c r="F636" s="980"/>
      <c r="G636" s="980"/>
      <c r="H636" s="980"/>
      <c r="I636" s="980"/>
      <c r="J636" s="980"/>
      <c r="K636" s="980"/>
      <c r="L636" s="980"/>
      <c r="M636" s="980"/>
      <c r="N636" s="980"/>
      <c r="O636" s="980"/>
      <c r="P636" s="980"/>
      <c r="Q636" s="980"/>
      <c r="R636" s="980"/>
      <c r="S636" s="106"/>
      <c r="T636" s="106"/>
    </row>
    <row r="637" spans="2:20" ht="7.8" customHeight="1" x14ac:dyDescent="0.3">
      <c r="B637" s="106"/>
      <c r="C637" s="106"/>
      <c r="D637" s="106"/>
      <c r="E637" s="980"/>
      <c r="F637" s="980"/>
      <c r="G637" s="980"/>
      <c r="H637" s="980"/>
      <c r="I637" s="980"/>
      <c r="J637" s="980"/>
      <c r="K637" s="980"/>
      <c r="L637" s="980"/>
      <c r="M637" s="980"/>
      <c r="N637" s="980"/>
      <c r="O637" s="980"/>
      <c r="P637" s="980"/>
      <c r="Q637" s="980"/>
      <c r="R637" s="980"/>
      <c r="S637" s="106"/>
      <c r="T637" s="106"/>
    </row>
    <row r="638" spans="2:20" ht="21.6" customHeight="1" x14ac:dyDescent="0.3">
      <c r="B638" s="106"/>
      <c r="C638" s="106"/>
      <c r="D638" s="106"/>
      <c r="E638" s="980"/>
      <c r="F638" s="980"/>
      <c r="G638" s="980"/>
      <c r="H638" s="980"/>
      <c r="I638" s="980"/>
      <c r="J638" s="980"/>
      <c r="K638" s="980"/>
      <c r="L638" s="980"/>
      <c r="M638" s="980"/>
      <c r="N638" s="980"/>
      <c r="O638" s="980"/>
      <c r="P638" s="980"/>
      <c r="Q638" s="980"/>
      <c r="R638" s="980"/>
      <c r="S638" s="106"/>
      <c r="T638" s="106"/>
    </row>
    <row r="639" spans="2:20" ht="7.2" customHeight="1" x14ac:dyDescent="0.3">
      <c r="B639" s="106"/>
      <c r="C639" s="106"/>
      <c r="D639" s="106"/>
      <c r="E639" s="980"/>
      <c r="F639" s="980"/>
      <c r="G639" s="980"/>
      <c r="H639" s="980"/>
      <c r="I639" s="980"/>
      <c r="J639" s="980"/>
      <c r="K639" s="980"/>
      <c r="L639" s="980"/>
      <c r="M639" s="980"/>
      <c r="N639" s="980"/>
      <c r="O639" s="980"/>
      <c r="P639" s="980"/>
      <c r="Q639" s="980"/>
      <c r="R639" s="980"/>
      <c r="S639" s="106"/>
      <c r="T639" s="106"/>
    </row>
    <row r="640" spans="2:20" ht="21.6" customHeight="1" x14ac:dyDescent="0.3">
      <c r="B640" s="106"/>
      <c r="C640" s="106"/>
      <c r="D640" s="106"/>
      <c r="E640" s="980"/>
      <c r="F640" s="980"/>
      <c r="G640" s="980"/>
      <c r="H640" s="980"/>
      <c r="I640" s="980"/>
      <c r="J640" s="980"/>
      <c r="K640" s="980"/>
      <c r="L640" s="980"/>
      <c r="M640" s="980"/>
      <c r="N640" s="980"/>
      <c r="O640" s="980"/>
      <c r="P640" s="980"/>
      <c r="Q640" s="980"/>
      <c r="R640" s="980"/>
      <c r="S640" s="106"/>
      <c r="T640" s="106"/>
    </row>
    <row r="641" spans="2:20" ht="6.6" customHeight="1" x14ac:dyDescent="0.3">
      <c r="B641" s="106"/>
      <c r="C641" s="106"/>
      <c r="D641" s="106"/>
      <c r="E641" s="980"/>
      <c r="F641" s="980"/>
      <c r="G641" s="980"/>
      <c r="H641" s="980"/>
      <c r="I641" s="980"/>
      <c r="J641" s="980"/>
      <c r="K641" s="980"/>
      <c r="L641" s="980"/>
      <c r="M641" s="980"/>
      <c r="N641" s="980"/>
      <c r="O641" s="980"/>
      <c r="P641" s="980"/>
      <c r="Q641" s="980"/>
      <c r="R641" s="980"/>
      <c r="S641" s="106"/>
      <c r="T641" s="106"/>
    </row>
    <row r="642" spans="2:20" ht="21.6" customHeight="1" x14ac:dyDescent="0.3">
      <c r="B642" s="106"/>
      <c r="C642" s="106"/>
      <c r="D642" s="106"/>
      <c r="E642" s="980"/>
      <c r="F642" s="980"/>
      <c r="G642" s="980"/>
      <c r="H642" s="980"/>
      <c r="I642" s="980"/>
      <c r="J642" s="980"/>
      <c r="K642" s="980"/>
      <c r="L642" s="980"/>
      <c r="M642" s="980"/>
      <c r="N642" s="980"/>
      <c r="O642" s="980"/>
      <c r="P642" s="980"/>
      <c r="Q642" s="980"/>
      <c r="R642" s="980"/>
      <c r="S642" s="106"/>
      <c r="T642" s="106"/>
    </row>
    <row r="643" spans="2:20" ht="7.2" customHeight="1" x14ac:dyDescent="0.3">
      <c r="B643" s="106"/>
      <c r="C643" s="106"/>
      <c r="D643" s="106"/>
      <c r="E643" s="980"/>
      <c r="F643" s="980"/>
      <c r="G643" s="980"/>
      <c r="H643" s="980"/>
      <c r="I643" s="980"/>
      <c r="J643" s="980"/>
      <c r="K643" s="980"/>
      <c r="L643" s="980"/>
      <c r="M643" s="980"/>
      <c r="N643" s="980"/>
      <c r="O643" s="980"/>
      <c r="P643" s="980"/>
      <c r="Q643" s="980"/>
      <c r="R643" s="980"/>
      <c r="S643" s="106"/>
      <c r="T643" s="106"/>
    </row>
    <row r="644" spans="2:20" ht="21.6" customHeight="1" x14ac:dyDescent="0.3">
      <c r="B644" s="106"/>
      <c r="C644" s="106"/>
      <c r="D644" s="106"/>
      <c r="E644" s="980"/>
      <c r="F644" s="980"/>
      <c r="G644" s="980"/>
      <c r="H644" s="980"/>
      <c r="I644" s="980"/>
      <c r="J644" s="980"/>
      <c r="K644" s="980"/>
      <c r="L644" s="980"/>
      <c r="M644" s="980"/>
      <c r="N644" s="980"/>
      <c r="O644" s="980"/>
      <c r="P644" s="980"/>
      <c r="Q644" s="980"/>
      <c r="R644" s="980"/>
      <c r="S644" s="106"/>
      <c r="T644" s="106"/>
    </row>
    <row r="645" spans="2:20" ht="6" customHeight="1" x14ac:dyDescent="0.3">
      <c r="B645" s="106"/>
      <c r="C645" s="106"/>
      <c r="D645" s="106"/>
      <c r="E645" s="980"/>
      <c r="F645" s="980"/>
      <c r="G645" s="980"/>
      <c r="H645" s="980"/>
      <c r="I645" s="980"/>
      <c r="J645" s="980"/>
      <c r="K645" s="980"/>
      <c r="L645" s="980"/>
      <c r="M645" s="980"/>
      <c r="N645" s="980"/>
      <c r="O645" s="980"/>
      <c r="P645" s="980"/>
      <c r="Q645" s="980"/>
      <c r="R645" s="980"/>
      <c r="S645" s="106"/>
      <c r="T645" s="106"/>
    </row>
    <row r="646" spans="2:20" ht="21.6" customHeight="1" x14ac:dyDescent="0.3">
      <c r="B646" s="106"/>
      <c r="C646" s="106"/>
      <c r="D646" s="106"/>
      <c r="E646" s="980"/>
      <c r="F646" s="980"/>
      <c r="G646" s="980"/>
      <c r="H646" s="980"/>
      <c r="I646" s="980"/>
      <c r="J646" s="980"/>
      <c r="K646" s="980"/>
      <c r="L646" s="980"/>
      <c r="M646" s="980"/>
      <c r="N646" s="980"/>
      <c r="O646" s="980"/>
      <c r="P646" s="980"/>
      <c r="Q646" s="980"/>
      <c r="R646" s="980"/>
      <c r="S646" s="106"/>
      <c r="T646" s="106"/>
    </row>
    <row r="647" spans="2:20" ht="21.6" customHeight="1" x14ac:dyDescent="0.3">
      <c r="B647" s="106"/>
      <c r="C647" s="106"/>
      <c r="D647" s="106"/>
      <c r="E647" s="980"/>
      <c r="F647" s="980"/>
      <c r="G647" s="980"/>
      <c r="H647" s="980"/>
      <c r="I647" s="980"/>
      <c r="J647" s="980"/>
      <c r="K647" s="980"/>
      <c r="L647" s="980"/>
      <c r="M647" s="980"/>
      <c r="N647" s="980"/>
      <c r="O647" s="980"/>
      <c r="P647" s="980"/>
      <c r="Q647" s="980"/>
      <c r="R647" s="980"/>
      <c r="S647" s="106"/>
      <c r="T647" s="106"/>
    </row>
    <row r="648" spans="2:20" ht="7.2" customHeight="1" x14ac:dyDescent="0.3">
      <c r="B648" s="106"/>
      <c r="C648" s="106"/>
      <c r="D648" s="106"/>
      <c r="E648" s="980"/>
      <c r="F648" s="980"/>
      <c r="G648" s="980"/>
      <c r="H648" s="980"/>
      <c r="I648" s="980"/>
      <c r="J648" s="980"/>
      <c r="K648" s="980"/>
      <c r="L648" s="980"/>
      <c r="M648" s="980"/>
      <c r="N648" s="980"/>
      <c r="O648" s="980"/>
      <c r="P648" s="980"/>
      <c r="Q648" s="980"/>
      <c r="R648" s="980"/>
      <c r="S648" s="106"/>
      <c r="T648" s="106"/>
    </row>
    <row r="649" spans="2:20" ht="21.6" customHeight="1" x14ac:dyDescent="0.3">
      <c r="B649" s="106"/>
      <c r="C649" s="106"/>
      <c r="D649" s="106"/>
      <c r="E649" s="980"/>
      <c r="F649" s="980"/>
      <c r="G649" s="980"/>
      <c r="H649" s="980"/>
      <c r="I649" s="980"/>
      <c r="J649" s="980"/>
      <c r="K649" s="980"/>
      <c r="L649" s="980"/>
      <c r="M649" s="980"/>
      <c r="N649" s="980"/>
      <c r="O649" s="980"/>
      <c r="P649" s="980"/>
      <c r="Q649" s="980"/>
      <c r="R649" s="980"/>
      <c r="S649" s="106"/>
      <c r="T649" s="106"/>
    </row>
    <row r="650" spans="2:20" ht="16.8" customHeight="1" x14ac:dyDescent="0.3">
      <c r="B650" s="106"/>
      <c r="C650" s="106"/>
      <c r="D650" s="106"/>
      <c r="E650" s="980"/>
      <c r="F650" s="980"/>
      <c r="G650" s="980"/>
      <c r="H650" s="980"/>
      <c r="I650" s="980"/>
      <c r="J650" s="980"/>
      <c r="K650" s="980"/>
      <c r="L650" s="980"/>
      <c r="M650" s="980"/>
      <c r="N650" s="980"/>
      <c r="O650" s="980"/>
      <c r="P650" s="980"/>
      <c r="Q650" s="980"/>
      <c r="R650" s="980"/>
      <c r="S650" s="106"/>
      <c r="T650" s="106"/>
    </row>
    <row r="651" spans="2:20" ht="21.6" customHeight="1" x14ac:dyDescent="0.3">
      <c r="B651" s="106"/>
      <c r="C651" s="106"/>
      <c r="D651" s="106"/>
      <c r="E651" s="980"/>
      <c r="F651" s="980"/>
      <c r="G651" s="980"/>
      <c r="H651" s="980"/>
      <c r="I651" s="980"/>
      <c r="J651" s="980"/>
      <c r="K651" s="980"/>
      <c r="L651" s="980"/>
      <c r="M651" s="980"/>
      <c r="N651" s="980"/>
      <c r="O651" s="980"/>
      <c r="P651" s="980"/>
      <c r="Q651" s="980"/>
      <c r="R651" s="980"/>
      <c r="S651" s="106"/>
      <c r="T651" s="106"/>
    </row>
    <row r="652" spans="2:20" ht="21.6" customHeight="1" x14ac:dyDescent="0.3">
      <c r="B652" s="106"/>
      <c r="C652" s="106"/>
      <c r="D652" s="106"/>
      <c r="E652" s="106"/>
      <c r="F652" s="106"/>
      <c r="G652" s="106"/>
      <c r="H652" s="106"/>
      <c r="I652" s="106"/>
      <c r="J652" s="106"/>
      <c r="K652" s="106"/>
      <c r="L652" s="106"/>
      <c r="M652" s="106"/>
      <c r="N652" s="106"/>
      <c r="O652" s="106"/>
      <c r="P652" s="106"/>
      <c r="Q652" s="106"/>
      <c r="R652" s="106"/>
      <c r="S652" s="106"/>
      <c r="T652" s="106"/>
    </row>
    <row r="653" spans="2:20" ht="21.6" customHeight="1" x14ac:dyDescent="0.3">
      <c r="B653" s="106"/>
      <c r="C653" s="106"/>
      <c r="D653" s="106"/>
      <c r="E653" s="106"/>
      <c r="F653" s="106"/>
      <c r="G653" s="106"/>
      <c r="H653" s="106"/>
      <c r="I653" s="106"/>
      <c r="J653" s="106"/>
      <c r="K653" s="106"/>
      <c r="L653" s="106"/>
      <c r="M653" s="106"/>
      <c r="N653" s="106"/>
      <c r="O653" s="106"/>
      <c r="P653" s="106"/>
      <c r="Q653" s="106"/>
      <c r="R653" s="106"/>
      <c r="S653" s="106"/>
      <c r="T653" s="106"/>
    </row>
    <row r="654" spans="2:20" ht="21.6" customHeight="1" x14ac:dyDescent="0.3">
      <c r="B654" s="106"/>
      <c r="C654" s="106"/>
      <c r="D654" s="106"/>
      <c r="E654" s="106"/>
      <c r="F654" s="106"/>
      <c r="G654" s="106"/>
      <c r="H654" s="106"/>
      <c r="I654" s="106"/>
      <c r="J654" s="106"/>
      <c r="K654" s="106"/>
      <c r="L654" s="106"/>
      <c r="M654" s="106"/>
      <c r="N654" s="106"/>
      <c r="O654" s="106"/>
      <c r="P654" s="106"/>
      <c r="Q654" s="106"/>
      <c r="R654" s="106"/>
      <c r="S654" s="106"/>
      <c r="T654" s="106"/>
    </row>
    <row r="655" spans="2:20" ht="21.6" customHeight="1" x14ac:dyDescent="0.3">
      <c r="B655" s="106"/>
      <c r="C655" s="106"/>
      <c r="D655" s="106"/>
      <c r="E655" s="106"/>
      <c r="F655" s="106"/>
      <c r="G655" s="106"/>
      <c r="H655" s="106"/>
      <c r="I655" s="106"/>
      <c r="J655" s="106"/>
      <c r="K655" s="106"/>
      <c r="L655" s="106"/>
      <c r="M655" s="106"/>
      <c r="N655" s="106"/>
      <c r="O655" s="106"/>
      <c r="P655" s="106"/>
      <c r="Q655" s="106"/>
      <c r="R655" s="106"/>
      <c r="S655" s="106"/>
      <c r="T655" s="106"/>
    </row>
    <row r="656" spans="2:20" ht="21.6" customHeight="1" x14ac:dyDescent="0.3">
      <c r="B656" s="106"/>
      <c r="C656" s="106"/>
      <c r="D656" s="106"/>
      <c r="E656" s="106"/>
      <c r="F656" s="106"/>
      <c r="G656" s="106"/>
      <c r="H656" s="106"/>
      <c r="I656" s="106"/>
      <c r="J656" s="106"/>
      <c r="K656" s="106"/>
      <c r="L656" s="106"/>
      <c r="M656" s="106"/>
      <c r="N656" s="106"/>
      <c r="O656" s="106"/>
      <c r="P656" s="106"/>
      <c r="Q656" s="106"/>
      <c r="R656" s="106"/>
      <c r="S656" s="106"/>
      <c r="T656" s="106"/>
    </row>
    <row r="657" spans="2:20" ht="14.4" customHeight="1" x14ac:dyDescent="0.3">
      <c r="B657" s="106"/>
      <c r="C657" s="106"/>
      <c r="D657" s="106"/>
      <c r="E657" s="106"/>
      <c r="F657" s="106"/>
      <c r="G657" s="106"/>
      <c r="H657" s="106"/>
      <c r="I657" s="106"/>
      <c r="J657" s="106"/>
      <c r="K657" s="106"/>
      <c r="L657" s="106"/>
      <c r="M657" s="106"/>
      <c r="N657" s="106"/>
      <c r="O657" s="106"/>
      <c r="P657" s="106"/>
      <c r="Q657" s="106"/>
      <c r="R657" s="106"/>
      <c r="S657" s="106"/>
      <c r="T657" s="106"/>
    </row>
  </sheetData>
  <mergeCells count="783">
    <mergeCell ref="D557:J558"/>
    <mergeCell ref="M557:S558"/>
    <mergeCell ref="D569:J570"/>
    <mergeCell ref="M569:S570"/>
    <mergeCell ref="D519:J520"/>
    <mergeCell ref="M519:S520"/>
    <mergeCell ref="E631:R651"/>
    <mergeCell ref="J610:M612"/>
    <mergeCell ref="P601:Q603"/>
    <mergeCell ref="P597:R600"/>
    <mergeCell ref="J597:M600"/>
    <mergeCell ref="J601:M603"/>
    <mergeCell ref="F594:R595"/>
    <mergeCell ref="F597:H600"/>
    <mergeCell ref="F601:H603"/>
    <mergeCell ref="R601:R603"/>
    <mergeCell ref="F605:H609"/>
    <mergeCell ref="F610:H612"/>
    <mergeCell ref="P610:P612"/>
    <mergeCell ref="R610:R612"/>
    <mergeCell ref="Q610:Q612"/>
    <mergeCell ref="P605:R608"/>
    <mergeCell ref="J605:M609"/>
    <mergeCell ref="X147:Y148"/>
    <mergeCell ref="X149:Y150"/>
    <mergeCell ref="AH147:AI148"/>
    <mergeCell ref="Z141:AA142"/>
    <mergeCell ref="AB141:AC142"/>
    <mergeCell ref="AD141:AE142"/>
    <mergeCell ref="X156:Y157"/>
    <mergeCell ref="Z156:AA157"/>
    <mergeCell ref="AB156:AC157"/>
    <mergeCell ref="AD156:AE157"/>
    <mergeCell ref="AF149:AG150"/>
    <mergeCell ref="AH149:AI150"/>
    <mergeCell ref="AB154:AC155"/>
    <mergeCell ref="AD154:AE155"/>
    <mergeCell ref="AF154:AG155"/>
    <mergeCell ref="AH154:AI155"/>
    <mergeCell ref="Z145:AA146"/>
    <mergeCell ref="AF141:AG142"/>
    <mergeCell ref="X154:Y155"/>
    <mergeCell ref="Z154:AA155"/>
    <mergeCell ref="AH141:AI142"/>
    <mergeCell ref="X145:Y146"/>
    <mergeCell ref="AJ141:AK142"/>
    <mergeCell ref="Z143:AA144"/>
    <mergeCell ref="AB143:AC144"/>
    <mergeCell ref="AD143:AE144"/>
    <mergeCell ref="AF143:AG144"/>
    <mergeCell ref="AH143:AI144"/>
    <mergeCell ref="AJ143:AK144"/>
    <mergeCell ref="X141:Y142"/>
    <mergeCell ref="X143:Y144"/>
    <mergeCell ref="AJ147:AK148"/>
    <mergeCell ref="Z149:AA150"/>
    <mergeCell ref="AB149:AC150"/>
    <mergeCell ref="AD149:AE150"/>
    <mergeCell ref="AJ149:AK150"/>
    <mergeCell ref="AB145:AC146"/>
    <mergeCell ref="AD145:AE146"/>
    <mergeCell ref="AF145:AG146"/>
    <mergeCell ref="AH145:AI146"/>
    <mergeCell ref="X139:AK140"/>
    <mergeCell ref="AB160:AC161"/>
    <mergeCell ref="AD160:AE161"/>
    <mergeCell ref="AF160:AG161"/>
    <mergeCell ref="AH160:AI161"/>
    <mergeCell ref="AJ160:AK161"/>
    <mergeCell ref="X162:Y168"/>
    <mergeCell ref="Z162:AA168"/>
    <mergeCell ref="AB162:AC168"/>
    <mergeCell ref="AD162:AE168"/>
    <mergeCell ref="AF162:AG168"/>
    <mergeCell ref="AH156:AI157"/>
    <mergeCell ref="AJ156:AK157"/>
    <mergeCell ref="X158:Y159"/>
    <mergeCell ref="Z158:AA159"/>
    <mergeCell ref="AB158:AC159"/>
    <mergeCell ref="AD158:AE159"/>
    <mergeCell ref="AF158:AG159"/>
    <mergeCell ref="AH158:AI159"/>
    <mergeCell ref="AJ145:AK146"/>
    <mergeCell ref="Z147:AA148"/>
    <mergeCell ref="AB147:AC148"/>
    <mergeCell ref="AD147:AE148"/>
    <mergeCell ref="AF147:AG148"/>
    <mergeCell ref="AG192:AL193"/>
    <mergeCell ref="AG188:AL189"/>
    <mergeCell ref="X160:Y161"/>
    <mergeCell ref="Z160:AA161"/>
    <mergeCell ref="AF156:AG157"/>
    <mergeCell ref="X152:AK153"/>
    <mergeCell ref="Y182:AL183"/>
    <mergeCell ref="AH162:AI168"/>
    <mergeCell ref="AJ162:AK168"/>
    <mergeCell ref="AJ154:AK155"/>
    <mergeCell ref="X229:AE230"/>
    <mergeCell ref="AF229:AK230"/>
    <mergeCell ref="X231:AE232"/>
    <mergeCell ref="AF231:AK232"/>
    <mergeCell ref="X233:AE234"/>
    <mergeCell ref="AF233:AK234"/>
    <mergeCell ref="AJ158:AK159"/>
    <mergeCell ref="AG194:AL195"/>
    <mergeCell ref="AG196:AL197"/>
    <mergeCell ref="AG198:AL199"/>
    <mergeCell ref="X225:AK226"/>
    <mergeCell ref="X227:AE228"/>
    <mergeCell ref="AF227:AK228"/>
    <mergeCell ref="Y184:AF185"/>
    <mergeCell ref="AG184:AL185"/>
    <mergeCell ref="Y186:AF187"/>
    <mergeCell ref="Y188:AF189"/>
    <mergeCell ref="Y190:AF191"/>
    <mergeCell ref="Y192:AF193"/>
    <mergeCell ref="AG186:AL187"/>
    <mergeCell ref="Y198:AF199"/>
    <mergeCell ref="Y194:AF195"/>
    <mergeCell ref="Y196:AF197"/>
    <mergeCell ref="AG190:AL191"/>
    <mergeCell ref="X245:AE246"/>
    <mergeCell ref="AF245:AK246"/>
    <mergeCell ref="X247:AE248"/>
    <mergeCell ref="X249:AE250"/>
    <mergeCell ref="AF247:AK248"/>
    <mergeCell ref="AF249:AK250"/>
    <mergeCell ref="X235:AE236"/>
    <mergeCell ref="AF235:AK236"/>
    <mergeCell ref="X237:AE238"/>
    <mergeCell ref="AF237:AK238"/>
    <mergeCell ref="X239:AE244"/>
    <mergeCell ref="AF239:AK244"/>
    <mergeCell ref="D296:F296"/>
    <mergeCell ref="G296:H296"/>
    <mergeCell ref="I296:J296"/>
    <mergeCell ref="K296:L296"/>
    <mergeCell ref="M296:N296"/>
    <mergeCell ref="O296:P296"/>
    <mergeCell ref="O295:P295"/>
    <mergeCell ref="K298:L298"/>
    <mergeCell ref="M298:N298"/>
    <mergeCell ref="N338:O338"/>
    <mergeCell ref="P338:Q338"/>
    <mergeCell ref="D297:F297"/>
    <mergeCell ref="G297:H297"/>
    <mergeCell ref="I297:J297"/>
    <mergeCell ref="K297:L297"/>
    <mergeCell ref="M297:N297"/>
    <mergeCell ref="O297:P297"/>
    <mergeCell ref="D298:F298"/>
    <mergeCell ref="G298:H298"/>
    <mergeCell ref="I298:J298"/>
    <mergeCell ref="E337:G337"/>
    <mergeCell ref="H337:I337"/>
    <mergeCell ref="J337:K337"/>
    <mergeCell ref="L337:M337"/>
    <mergeCell ref="N337:O337"/>
    <mergeCell ref="P337:Q337"/>
    <mergeCell ref="E338:G338"/>
    <mergeCell ref="H338:I338"/>
    <mergeCell ref="J338:K338"/>
    <mergeCell ref="L338:M338"/>
    <mergeCell ref="O298:P298"/>
    <mergeCell ref="D299:F299"/>
    <mergeCell ref="G299:H299"/>
    <mergeCell ref="D256:F256"/>
    <mergeCell ref="D257:F257"/>
    <mergeCell ref="G259:H259"/>
    <mergeCell ref="I259:J259"/>
    <mergeCell ref="K259:L259"/>
    <mergeCell ref="M259:N259"/>
    <mergeCell ref="G260:H260"/>
    <mergeCell ref="I260:J260"/>
    <mergeCell ref="K260:L260"/>
    <mergeCell ref="M260:N260"/>
    <mergeCell ref="G256:H256"/>
    <mergeCell ref="I256:J256"/>
    <mergeCell ref="K256:L256"/>
    <mergeCell ref="M256:N256"/>
    <mergeCell ref="E368:G368"/>
    <mergeCell ref="H368:I368"/>
    <mergeCell ref="J368:K368"/>
    <mergeCell ref="L368:M368"/>
    <mergeCell ref="N368:O368"/>
    <mergeCell ref="P368:Q368"/>
    <mergeCell ref="E369:G369"/>
    <mergeCell ref="H369:I369"/>
    <mergeCell ref="O266:P266"/>
    <mergeCell ref="O267:P267"/>
    <mergeCell ref="G270:H270"/>
    <mergeCell ref="G271:H271"/>
    <mergeCell ref="G272:H272"/>
    <mergeCell ref="D267:F267"/>
    <mergeCell ref="D268:F268"/>
    <mergeCell ref="D269:F269"/>
    <mergeCell ref="D270:F270"/>
    <mergeCell ref="D271:F271"/>
    <mergeCell ref="E339:G339"/>
    <mergeCell ref="H339:I339"/>
    <mergeCell ref="J339:K339"/>
    <mergeCell ref="L339:M339"/>
    <mergeCell ref="N339:O339"/>
    <mergeCell ref="P339:Q339"/>
    <mergeCell ref="E366:G366"/>
    <mergeCell ref="H366:I366"/>
    <mergeCell ref="J366:K366"/>
    <mergeCell ref="L366:M366"/>
    <mergeCell ref="N366:O366"/>
    <mergeCell ref="P366:Q366"/>
    <mergeCell ref="E367:G367"/>
    <mergeCell ref="H367:I367"/>
    <mergeCell ref="J367:K367"/>
    <mergeCell ref="L367:M367"/>
    <mergeCell ref="N367:O367"/>
    <mergeCell ref="P367:Q367"/>
    <mergeCell ref="L365:M365"/>
    <mergeCell ref="N365:O365"/>
    <mergeCell ref="P365:Q365"/>
    <mergeCell ref="E340:G340"/>
    <mergeCell ref="H340:I340"/>
    <mergeCell ref="J340:K340"/>
    <mergeCell ref="L340:M340"/>
    <mergeCell ref="N340:O340"/>
    <mergeCell ref="P340:Q340"/>
    <mergeCell ref="E341:G341"/>
    <mergeCell ref="H341:I341"/>
    <mergeCell ref="E342:G342"/>
    <mergeCell ref="H342:I342"/>
    <mergeCell ref="J342:K342"/>
    <mergeCell ref="L342:M342"/>
    <mergeCell ref="N342:O342"/>
    <mergeCell ref="P342:Q342"/>
    <mergeCell ref="W334:X335"/>
    <mergeCell ref="Y334:AA335"/>
    <mergeCell ref="AB334:AD335"/>
    <mergeCell ref="AE334:AG335"/>
    <mergeCell ref="AH334:AJ335"/>
    <mergeCell ref="W336:X337"/>
    <mergeCell ref="Y336:AA337"/>
    <mergeCell ref="AB336:AD337"/>
    <mergeCell ref="AE336:AG337"/>
    <mergeCell ref="AH336:AJ337"/>
    <mergeCell ref="W338:X339"/>
    <mergeCell ref="Y338:AA339"/>
    <mergeCell ref="AB338:AD339"/>
    <mergeCell ref="AE338:AG339"/>
    <mergeCell ref="AH338:AJ339"/>
    <mergeCell ref="W340:X341"/>
    <mergeCell ref="Y340:AA341"/>
    <mergeCell ref="AB340:AD341"/>
    <mergeCell ref="AE340:AG341"/>
    <mergeCell ref="AH340:AJ341"/>
    <mergeCell ref="W342:X343"/>
    <mergeCell ref="Y342:AA343"/>
    <mergeCell ref="AB342:AD343"/>
    <mergeCell ref="AE342:AG343"/>
    <mergeCell ref="AH342:AJ343"/>
    <mergeCell ref="W344:X345"/>
    <mergeCell ref="Y344:AA345"/>
    <mergeCell ref="AB344:AD345"/>
    <mergeCell ref="AE344:AG345"/>
    <mergeCell ref="AH344:AJ345"/>
    <mergeCell ref="E226:Q227"/>
    <mergeCell ref="E223:Q224"/>
    <mergeCell ref="E229:J230"/>
    <mergeCell ref="E232:J233"/>
    <mergeCell ref="E237:Q238"/>
    <mergeCell ref="E197:F203"/>
    <mergeCell ref="H197:Q203"/>
    <mergeCell ref="E183:F189"/>
    <mergeCell ref="H183:Q189"/>
    <mergeCell ref="E191:F195"/>
    <mergeCell ref="H191:Q195"/>
    <mergeCell ref="L232:Q233"/>
    <mergeCell ref="L229:Q230"/>
    <mergeCell ref="O259:P259"/>
    <mergeCell ref="O260:P260"/>
    <mergeCell ref="O261:P261"/>
    <mergeCell ref="O262:P262"/>
    <mergeCell ref="O263:P263"/>
    <mergeCell ref="O264:P264"/>
    <mergeCell ref="O265:P265"/>
    <mergeCell ref="M266:N266"/>
    <mergeCell ref="G268:H268"/>
    <mergeCell ref="O268:P268"/>
    <mergeCell ref="G262:H262"/>
    <mergeCell ref="I262:J262"/>
    <mergeCell ref="K262:L262"/>
    <mergeCell ref="M262:N262"/>
    <mergeCell ref="G263:H263"/>
    <mergeCell ref="I263:J263"/>
    <mergeCell ref="K263:L263"/>
    <mergeCell ref="M263:N263"/>
    <mergeCell ref="G261:H261"/>
    <mergeCell ref="I261:J261"/>
    <mergeCell ref="K261:L261"/>
    <mergeCell ref="M261:N261"/>
    <mergeCell ref="G269:H269"/>
    <mergeCell ref="K268:L268"/>
    <mergeCell ref="K269:L269"/>
    <mergeCell ref="M268:N268"/>
    <mergeCell ref="M269:N269"/>
    <mergeCell ref="G264:H264"/>
    <mergeCell ref="I264:J264"/>
    <mergeCell ref="K264:L264"/>
    <mergeCell ref="M264:N264"/>
    <mergeCell ref="K267:L267"/>
    <mergeCell ref="M267:N267"/>
    <mergeCell ref="G267:H267"/>
    <mergeCell ref="I267:J267"/>
    <mergeCell ref="G265:H265"/>
    <mergeCell ref="I265:J265"/>
    <mergeCell ref="K265:L265"/>
    <mergeCell ref="M265:N265"/>
    <mergeCell ref="G266:H266"/>
    <mergeCell ref="I266:J266"/>
    <mergeCell ref="K266:L266"/>
    <mergeCell ref="I268:J268"/>
    <mergeCell ref="I269:J269"/>
    <mergeCell ref="O256:P256"/>
    <mergeCell ref="G257:H257"/>
    <mergeCell ref="G258:H258"/>
    <mergeCell ref="K257:L257"/>
    <mergeCell ref="K258:L258"/>
    <mergeCell ref="M257:N257"/>
    <mergeCell ref="M258:N258"/>
    <mergeCell ref="O257:P257"/>
    <mergeCell ref="O258:P258"/>
    <mergeCell ref="I257:J257"/>
    <mergeCell ref="I258:J258"/>
    <mergeCell ref="K278:L278"/>
    <mergeCell ref="M270:N270"/>
    <mergeCell ref="M271:N271"/>
    <mergeCell ref="M272:N272"/>
    <mergeCell ref="M273:N273"/>
    <mergeCell ref="M274:N274"/>
    <mergeCell ref="M275:N275"/>
    <mergeCell ref="M276:N276"/>
    <mergeCell ref="M277:N277"/>
    <mergeCell ref="M278:N278"/>
    <mergeCell ref="K270:L270"/>
    <mergeCell ref="K271:L271"/>
    <mergeCell ref="K272:L272"/>
    <mergeCell ref="K273:L273"/>
    <mergeCell ref="K274:L274"/>
    <mergeCell ref="O269:P269"/>
    <mergeCell ref="O270:P270"/>
    <mergeCell ref="O271:P271"/>
    <mergeCell ref="O272:P272"/>
    <mergeCell ref="O273:P273"/>
    <mergeCell ref="O274:P274"/>
    <mergeCell ref="O275:P275"/>
    <mergeCell ref="O276:P276"/>
    <mergeCell ref="D258:F258"/>
    <mergeCell ref="D259:F259"/>
    <mergeCell ref="D260:F260"/>
    <mergeCell ref="D261:F261"/>
    <mergeCell ref="D262:F262"/>
    <mergeCell ref="D263:F263"/>
    <mergeCell ref="D264:F264"/>
    <mergeCell ref="D265:F265"/>
    <mergeCell ref="D266:F266"/>
    <mergeCell ref="K275:L275"/>
    <mergeCell ref="K276:L276"/>
    <mergeCell ref="I270:J270"/>
    <mergeCell ref="I271:J271"/>
    <mergeCell ref="I272:J272"/>
    <mergeCell ref="I273:J273"/>
    <mergeCell ref="I274:J274"/>
    <mergeCell ref="X287:AE288"/>
    <mergeCell ref="AF287:AK288"/>
    <mergeCell ref="D272:F272"/>
    <mergeCell ref="D273:F273"/>
    <mergeCell ref="D274:F274"/>
    <mergeCell ref="D275:F275"/>
    <mergeCell ref="D276:F276"/>
    <mergeCell ref="D277:F277"/>
    <mergeCell ref="D278:F278"/>
    <mergeCell ref="X285:AE286"/>
    <mergeCell ref="AF285:AK286"/>
    <mergeCell ref="O277:P277"/>
    <mergeCell ref="O278:P278"/>
    <mergeCell ref="G273:H273"/>
    <mergeCell ref="G274:H274"/>
    <mergeCell ref="G275:H275"/>
    <mergeCell ref="G276:H276"/>
    <mergeCell ref="G277:H277"/>
    <mergeCell ref="G278:H278"/>
    <mergeCell ref="I275:J275"/>
    <mergeCell ref="I276:J276"/>
    <mergeCell ref="I277:J277"/>
    <mergeCell ref="I278:J278"/>
    <mergeCell ref="K277:L277"/>
    <mergeCell ref="I299:J299"/>
    <mergeCell ref="K299:L299"/>
    <mergeCell ref="M299:N299"/>
    <mergeCell ref="O299:P299"/>
    <mergeCell ref="D300:F300"/>
    <mergeCell ref="G300:H300"/>
    <mergeCell ref="I300:J300"/>
    <mergeCell ref="K300:L300"/>
    <mergeCell ref="M300:N300"/>
    <mergeCell ref="O300:P300"/>
    <mergeCell ref="D301:F301"/>
    <mergeCell ref="G301:H301"/>
    <mergeCell ref="I301:J301"/>
    <mergeCell ref="K301:L301"/>
    <mergeCell ref="M301:N301"/>
    <mergeCell ref="O301:P301"/>
    <mergeCell ref="D302:F302"/>
    <mergeCell ref="G302:H302"/>
    <mergeCell ref="I302:J302"/>
    <mergeCell ref="K302:L302"/>
    <mergeCell ref="M302:N302"/>
    <mergeCell ref="O302:P302"/>
    <mergeCell ref="D303:F303"/>
    <mergeCell ref="G303:H303"/>
    <mergeCell ref="I303:J303"/>
    <mergeCell ref="K303:L303"/>
    <mergeCell ref="M303:N303"/>
    <mergeCell ref="O303:P303"/>
    <mergeCell ref="D304:F304"/>
    <mergeCell ref="G304:H304"/>
    <mergeCell ref="I304:J304"/>
    <mergeCell ref="K304:L304"/>
    <mergeCell ref="M304:N304"/>
    <mergeCell ref="O304:P304"/>
    <mergeCell ref="D305:F305"/>
    <mergeCell ref="G305:H305"/>
    <mergeCell ref="I305:J305"/>
    <mergeCell ref="K305:L305"/>
    <mergeCell ref="M305:N305"/>
    <mergeCell ref="O305:P305"/>
    <mergeCell ref="D306:F306"/>
    <mergeCell ref="G306:H306"/>
    <mergeCell ref="I306:J306"/>
    <mergeCell ref="K306:L306"/>
    <mergeCell ref="M306:N306"/>
    <mergeCell ref="O306:P306"/>
    <mergeCell ref="D307:F307"/>
    <mergeCell ref="G307:H307"/>
    <mergeCell ref="I307:J307"/>
    <mergeCell ref="K307:L307"/>
    <mergeCell ref="M307:N307"/>
    <mergeCell ref="O307:P307"/>
    <mergeCell ref="D308:F308"/>
    <mergeCell ref="G308:H308"/>
    <mergeCell ref="I308:J308"/>
    <mergeCell ref="K308:L308"/>
    <mergeCell ref="M308:N308"/>
    <mergeCell ref="O308:P308"/>
    <mergeCell ref="D309:F309"/>
    <mergeCell ref="G309:H309"/>
    <mergeCell ref="I309:J309"/>
    <mergeCell ref="K309:L309"/>
    <mergeCell ref="M309:N309"/>
    <mergeCell ref="O309:P309"/>
    <mergeCell ref="D310:F310"/>
    <mergeCell ref="G310:H310"/>
    <mergeCell ref="I310:J310"/>
    <mergeCell ref="K310:L310"/>
    <mergeCell ref="M310:N310"/>
    <mergeCell ref="O310:P310"/>
    <mergeCell ref="D294:F294"/>
    <mergeCell ref="G294:H294"/>
    <mergeCell ref="I294:J294"/>
    <mergeCell ref="K294:L294"/>
    <mergeCell ref="M294:N294"/>
    <mergeCell ref="O294:P294"/>
    <mergeCell ref="D295:F295"/>
    <mergeCell ref="G295:H295"/>
    <mergeCell ref="I295:J295"/>
    <mergeCell ref="K295:L295"/>
    <mergeCell ref="M295:N295"/>
    <mergeCell ref="D311:F311"/>
    <mergeCell ref="G311:H311"/>
    <mergeCell ref="I311:J311"/>
    <mergeCell ref="K311:L311"/>
    <mergeCell ref="M311:N311"/>
    <mergeCell ref="O311:P311"/>
    <mergeCell ref="D312:F312"/>
    <mergeCell ref="G312:H312"/>
    <mergeCell ref="I312:J312"/>
    <mergeCell ref="K312:L312"/>
    <mergeCell ref="M312:N312"/>
    <mergeCell ref="O312:P312"/>
    <mergeCell ref="D313:F313"/>
    <mergeCell ref="G313:H313"/>
    <mergeCell ref="I313:J313"/>
    <mergeCell ref="K313:L313"/>
    <mergeCell ref="M313:N313"/>
    <mergeCell ref="O313:P313"/>
    <mergeCell ref="D314:F314"/>
    <mergeCell ref="G314:H314"/>
    <mergeCell ref="I314:J314"/>
    <mergeCell ref="K314:L314"/>
    <mergeCell ref="M314:N314"/>
    <mergeCell ref="O314:P314"/>
    <mergeCell ref="D315:F315"/>
    <mergeCell ref="G315:H315"/>
    <mergeCell ref="I315:J315"/>
    <mergeCell ref="K315:L315"/>
    <mergeCell ref="M315:N315"/>
    <mergeCell ref="O315:P315"/>
    <mergeCell ref="D316:F316"/>
    <mergeCell ref="G316:H316"/>
    <mergeCell ref="I316:J316"/>
    <mergeCell ref="K316:L316"/>
    <mergeCell ref="M316:N316"/>
    <mergeCell ref="O316:P316"/>
    <mergeCell ref="L336:M336"/>
    <mergeCell ref="N336:O336"/>
    <mergeCell ref="P336:Q336"/>
    <mergeCell ref="H398:I398"/>
    <mergeCell ref="J398:K398"/>
    <mergeCell ref="L398:M398"/>
    <mergeCell ref="N398:O398"/>
    <mergeCell ref="P398:Q398"/>
    <mergeCell ref="E364:Q364"/>
    <mergeCell ref="H396:I396"/>
    <mergeCell ref="J396:K396"/>
    <mergeCell ref="L396:M396"/>
    <mergeCell ref="N396:O396"/>
    <mergeCell ref="P396:Q396"/>
    <mergeCell ref="H397:I397"/>
    <mergeCell ref="J397:K397"/>
    <mergeCell ref="L397:M397"/>
    <mergeCell ref="N397:O397"/>
    <mergeCell ref="P397:Q397"/>
    <mergeCell ref="N395:O395"/>
    <mergeCell ref="P395:Q395"/>
    <mergeCell ref="E365:G365"/>
    <mergeCell ref="H365:I365"/>
    <mergeCell ref="J365:K365"/>
    <mergeCell ref="H399:I399"/>
    <mergeCell ref="J341:K341"/>
    <mergeCell ref="L341:M341"/>
    <mergeCell ref="N341:O341"/>
    <mergeCell ref="P341:Q341"/>
    <mergeCell ref="E374:G374"/>
    <mergeCell ref="N372:O372"/>
    <mergeCell ref="P372:Q372"/>
    <mergeCell ref="N373:O373"/>
    <mergeCell ref="P373:Q373"/>
    <mergeCell ref="N374:O374"/>
    <mergeCell ref="P374:Q374"/>
    <mergeCell ref="J369:K369"/>
    <mergeCell ref="L369:M369"/>
    <mergeCell ref="N369:O369"/>
    <mergeCell ref="P369:Q369"/>
    <mergeCell ref="E370:G370"/>
    <mergeCell ref="H370:I370"/>
    <mergeCell ref="J370:K370"/>
    <mergeCell ref="L370:M370"/>
    <mergeCell ref="N370:O370"/>
    <mergeCell ref="P370:Q370"/>
    <mergeCell ref="N375:O375"/>
    <mergeCell ref="P375:Q375"/>
    <mergeCell ref="E335:Q335"/>
    <mergeCell ref="E375:G375"/>
    <mergeCell ref="H372:I372"/>
    <mergeCell ref="H373:I373"/>
    <mergeCell ref="H374:I374"/>
    <mergeCell ref="J372:K372"/>
    <mergeCell ref="J373:K373"/>
    <mergeCell ref="J374:K374"/>
    <mergeCell ref="J375:K375"/>
    <mergeCell ref="L372:M372"/>
    <mergeCell ref="L373:M373"/>
    <mergeCell ref="L374:M374"/>
    <mergeCell ref="L375:M375"/>
    <mergeCell ref="E371:G371"/>
    <mergeCell ref="H371:I371"/>
    <mergeCell ref="J371:K371"/>
    <mergeCell ref="L371:M371"/>
    <mergeCell ref="N371:O371"/>
    <mergeCell ref="P371:Q371"/>
    <mergeCell ref="E372:G372"/>
    <mergeCell ref="E373:G373"/>
    <mergeCell ref="E336:G336"/>
    <mergeCell ref="H336:I336"/>
    <mergeCell ref="J336:K336"/>
    <mergeCell ref="H390:I390"/>
    <mergeCell ref="J390:K390"/>
    <mergeCell ref="L390:M390"/>
    <mergeCell ref="N390:O390"/>
    <mergeCell ref="P390:Q390"/>
    <mergeCell ref="H391:I391"/>
    <mergeCell ref="J391:K391"/>
    <mergeCell ref="L391:M391"/>
    <mergeCell ref="N391:O391"/>
    <mergeCell ref="P391:Q391"/>
    <mergeCell ref="H392:I392"/>
    <mergeCell ref="J392:K392"/>
    <mergeCell ref="L392:M392"/>
    <mergeCell ref="N392:O392"/>
    <mergeCell ref="P392:Q392"/>
    <mergeCell ref="H393:I393"/>
    <mergeCell ref="J393:K393"/>
    <mergeCell ref="L393:M393"/>
    <mergeCell ref="N393:O393"/>
    <mergeCell ref="P393:Q393"/>
    <mergeCell ref="C388:Q388"/>
    <mergeCell ref="H405:I405"/>
    <mergeCell ref="J400:K400"/>
    <mergeCell ref="J401:K401"/>
    <mergeCell ref="J402:K402"/>
    <mergeCell ref="J403:K403"/>
    <mergeCell ref="J404:K404"/>
    <mergeCell ref="J405:K405"/>
    <mergeCell ref="L400:M400"/>
    <mergeCell ref="L401:M401"/>
    <mergeCell ref="L402:M402"/>
    <mergeCell ref="L403:M403"/>
    <mergeCell ref="L404:M404"/>
    <mergeCell ref="L405:M405"/>
    <mergeCell ref="C389:G389"/>
    <mergeCell ref="J399:K399"/>
    <mergeCell ref="L399:M399"/>
    <mergeCell ref="N399:O399"/>
    <mergeCell ref="P399:Q399"/>
    <mergeCell ref="H400:I400"/>
    <mergeCell ref="H401:I401"/>
    <mergeCell ref="H402:I402"/>
    <mergeCell ref="H403:I403"/>
    <mergeCell ref="H404:I404"/>
    <mergeCell ref="P400:Q400"/>
    <mergeCell ref="P401:Q401"/>
    <mergeCell ref="P402:Q402"/>
    <mergeCell ref="P403:Q403"/>
    <mergeCell ref="P404:Q404"/>
    <mergeCell ref="P405:Q405"/>
    <mergeCell ref="H389:I389"/>
    <mergeCell ref="J389:K389"/>
    <mergeCell ref="L389:M389"/>
    <mergeCell ref="N389:O389"/>
    <mergeCell ref="P389:Q389"/>
    <mergeCell ref="N400:O400"/>
    <mergeCell ref="N401:O401"/>
    <mergeCell ref="N402:O402"/>
    <mergeCell ref="N403:O403"/>
    <mergeCell ref="N404:O404"/>
    <mergeCell ref="H394:I394"/>
    <mergeCell ref="J394:K394"/>
    <mergeCell ref="L394:M394"/>
    <mergeCell ref="N394:O394"/>
    <mergeCell ref="P394:Q394"/>
    <mergeCell ref="H395:I395"/>
    <mergeCell ref="J395:K395"/>
    <mergeCell ref="L395:M395"/>
    <mergeCell ref="K423:L423"/>
    <mergeCell ref="M423:N423"/>
    <mergeCell ref="O423:P423"/>
    <mergeCell ref="Q423:R423"/>
    <mergeCell ref="K424:L424"/>
    <mergeCell ref="M424:N424"/>
    <mergeCell ref="O424:P424"/>
    <mergeCell ref="Q424:R424"/>
    <mergeCell ref="N405:O405"/>
    <mergeCell ref="Q420:R420"/>
    <mergeCell ref="K421:L421"/>
    <mergeCell ref="M421:N421"/>
    <mergeCell ref="O421:P421"/>
    <mergeCell ref="Q421:R421"/>
    <mergeCell ref="K422:L422"/>
    <mergeCell ref="M422:N422"/>
    <mergeCell ref="O422:P422"/>
    <mergeCell ref="Q422:R422"/>
    <mergeCell ref="K427:L427"/>
    <mergeCell ref="M427:N427"/>
    <mergeCell ref="O427:P427"/>
    <mergeCell ref="Q427:R427"/>
    <mergeCell ref="K428:L428"/>
    <mergeCell ref="M428:N428"/>
    <mergeCell ref="O428:P428"/>
    <mergeCell ref="Q428:R428"/>
    <mergeCell ref="K425:L425"/>
    <mergeCell ref="M425:N425"/>
    <mergeCell ref="O425:P425"/>
    <mergeCell ref="Q425:R425"/>
    <mergeCell ref="K426:L426"/>
    <mergeCell ref="M426:N426"/>
    <mergeCell ref="O426:P426"/>
    <mergeCell ref="Q426:R426"/>
    <mergeCell ref="M431:N431"/>
    <mergeCell ref="O431:P431"/>
    <mergeCell ref="Q431:R431"/>
    <mergeCell ref="K429:L429"/>
    <mergeCell ref="M429:N429"/>
    <mergeCell ref="O429:P429"/>
    <mergeCell ref="Q429:R429"/>
    <mergeCell ref="K430:L430"/>
    <mergeCell ref="M430:N430"/>
    <mergeCell ref="O430:P430"/>
    <mergeCell ref="Q430:R430"/>
    <mergeCell ref="H406:I406"/>
    <mergeCell ref="J406:K406"/>
    <mergeCell ref="L406:M406"/>
    <mergeCell ref="N406:O406"/>
    <mergeCell ref="P406:Q406"/>
    <mergeCell ref="D417:R417"/>
    <mergeCell ref="D418:H418"/>
    <mergeCell ref="I418:J418"/>
    <mergeCell ref="K418:L418"/>
    <mergeCell ref="M418:N418"/>
    <mergeCell ref="O418:P418"/>
    <mergeCell ref="Q418:R418"/>
    <mergeCell ref="D432:R432"/>
    <mergeCell ref="D436:R436"/>
    <mergeCell ref="I419:J419"/>
    <mergeCell ref="I420:J420"/>
    <mergeCell ref="I421:J421"/>
    <mergeCell ref="I422:J422"/>
    <mergeCell ref="I423:J423"/>
    <mergeCell ref="I424:J424"/>
    <mergeCell ref="I425:J425"/>
    <mergeCell ref="I426:J426"/>
    <mergeCell ref="I427:J427"/>
    <mergeCell ref="I428:J428"/>
    <mergeCell ref="I429:J429"/>
    <mergeCell ref="I430:J430"/>
    <mergeCell ref="I431:J431"/>
    <mergeCell ref="K419:L419"/>
    <mergeCell ref="M419:N419"/>
    <mergeCell ref="O419:P419"/>
    <mergeCell ref="Q419:R419"/>
    <mergeCell ref="K420:L420"/>
    <mergeCell ref="M420:N420"/>
    <mergeCell ref="O420:P420"/>
    <mergeCell ref="D431:H431"/>
    <mergeCell ref="K431:L431"/>
    <mergeCell ref="I433:J433"/>
    <mergeCell ref="I434:J434"/>
    <mergeCell ref="I435:J435"/>
    <mergeCell ref="K433:L433"/>
    <mergeCell ref="M433:N433"/>
    <mergeCell ref="O433:P433"/>
    <mergeCell ref="Q433:R433"/>
    <mergeCell ref="K434:L434"/>
    <mergeCell ref="M434:N434"/>
    <mergeCell ref="O434:P434"/>
    <mergeCell ref="Q434:R434"/>
    <mergeCell ref="K435:L435"/>
    <mergeCell ref="M435:N435"/>
    <mergeCell ref="O435:P435"/>
    <mergeCell ref="Q435:R435"/>
    <mergeCell ref="I437:J437"/>
    <mergeCell ref="I438:J438"/>
    <mergeCell ref="I439:J439"/>
    <mergeCell ref="K437:L437"/>
    <mergeCell ref="M437:N437"/>
    <mergeCell ref="O437:P437"/>
    <mergeCell ref="Q437:R437"/>
    <mergeCell ref="K438:L438"/>
    <mergeCell ref="M438:N438"/>
    <mergeCell ref="O438:P438"/>
    <mergeCell ref="Q438:R438"/>
    <mergeCell ref="K439:L439"/>
    <mergeCell ref="M439:N439"/>
    <mergeCell ref="O439:P439"/>
    <mergeCell ref="Q439:R439"/>
    <mergeCell ref="N493:P493"/>
    <mergeCell ref="N494:P494"/>
    <mergeCell ref="N495:P495"/>
    <mergeCell ref="G495:M495"/>
    <mergeCell ref="G454:M455"/>
    <mergeCell ref="N454:P455"/>
    <mergeCell ref="G486:M487"/>
    <mergeCell ref="N486:P487"/>
    <mergeCell ref="N488:P488"/>
    <mergeCell ref="N489:P489"/>
    <mergeCell ref="N490:P490"/>
    <mergeCell ref="N491:P491"/>
    <mergeCell ref="N492:P492"/>
    <mergeCell ref="N457:P457"/>
    <mergeCell ref="N458:P458"/>
    <mergeCell ref="N459:P459"/>
    <mergeCell ref="N460:P460"/>
    <mergeCell ref="N461:P461"/>
    <mergeCell ref="N462:P462"/>
    <mergeCell ref="N463:P463"/>
    <mergeCell ref="N456:P456"/>
  </mergeCells>
  <conditionalFormatting sqref="E183 G256:G281 I256:I281 K256:K281 M256:M281 O256:O281 H390:H406 J390:J406 L390:L406 N390:N406 P390:P406 D529 D537 D527 D531 D533:D535 D539 D525 D523 D521 G521:J521 G523:J523 G525:J525 G527:J527 G529:J529 G531:J531 G533:J535 G537:J537 G539:J539 N610 P609:R610">
    <cfRule type="cellIs" dxfId="32" priority="58" operator="lessThan">
      <formula>0</formula>
    </cfRule>
  </conditionalFormatting>
  <conditionalFormatting sqref="E191">
    <cfRule type="cellIs" dxfId="31" priority="57" operator="lessThan">
      <formula>0</formula>
    </cfRule>
  </conditionalFormatting>
  <conditionalFormatting sqref="E197">
    <cfRule type="cellIs" dxfId="30" priority="56" operator="lessThan">
      <formula>0</formula>
    </cfRule>
  </conditionalFormatting>
  <conditionalFormatting sqref="G294:G316 I294:I316 K294:K316 M294:M316 O294:O316">
    <cfRule type="cellIs" dxfId="29" priority="52" operator="lessThan">
      <formula>0</formula>
    </cfRule>
  </conditionalFormatting>
  <conditionalFormatting sqref="H336:H342 J336:J342 L336:L342 N336:N342 P336:P342">
    <cfRule type="cellIs" dxfId="28" priority="51" operator="lessThan">
      <formula>0</formula>
    </cfRule>
  </conditionalFormatting>
  <conditionalFormatting sqref="H365:H374 J365:J375 L365:L375 N365:N375 P365:P375">
    <cfRule type="cellIs" dxfId="27" priority="50" operator="lessThan">
      <formula>0</formula>
    </cfRule>
  </conditionalFormatting>
  <conditionalFormatting sqref="H389 J389 L389 N389 P389">
    <cfRule type="cellIs" dxfId="26" priority="48" operator="lessThan">
      <formula>0</formula>
    </cfRule>
  </conditionalFormatting>
  <conditionalFormatting sqref="I418 K418 M418 O418 Q418">
    <cfRule type="cellIs" dxfId="25" priority="46" operator="lessThan">
      <formula>0</formula>
    </cfRule>
  </conditionalFormatting>
  <conditionalFormatting sqref="M529 M537 M527 M531 M533:M535 M539 M525 M523 M521 P521:S521 P523:S523 P525:S525 P527:S527 P529:S529 P531:S531 P533:S535 P537:S537 P539:S539">
    <cfRule type="cellIs" dxfId="24" priority="34" operator="lessThan">
      <formula>0</formula>
    </cfRule>
  </conditionalFormatting>
  <conditionalFormatting sqref="D567 D575 D565 D571:D573 D577 D563 D561 D559 G567:J567 G559:J559 G561:J561 G563:J563 G565:J565 G571:J573 G575:J575 G577:J577">
    <cfRule type="cellIs" dxfId="23" priority="33" operator="lessThan">
      <formula>0</formula>
    </cfRule>
  </conditionalFormatting>
  <conditionalFormatting sqref="M567 M575 M565 M571:M573 M577 M563 M561 M559 P567:S567 P559:S559 P561:S561 P563:S563 P565:S565 P571:S573 P575:S575 P577:S577">
    <cfRule type="cellIs" dxfId="22" priority="32" operator="lessThan">
      <formula>0</formula>
    </cfRule>
  </conditionalFormatting>
  <conditionalFormatting sqref="F594">
    <cfRule type="cellIs" dxfId="21" priority="29" operator="lessThan">
      <formula>0</formula>
    </cfRule>
  </conditionalFormatting>
  <conditionalFormatting sqref="F597">
    <cfRule type="cellIs" dxfId="20" priority="28" operator="lessThan">
      <formula>0</formula>
    </cfRule>
  </conditionalFormatting>
  <conditionalFormatting sqref="F601">
    <cfRule type="cellIs" dxfId="19" priority="27" operator="lessThan">
      <formula>0</formula>
    </cfRule>
  </conditionalFormatting>
  <conditionalFormatting sqref="J597">
    <cfRule type="cellIs" dxfId="18" priority="26" operator="lessThan">
      <formula>0</formula>
    </cfRule>
  </conditionalFormatting>
  <conditionalFormatting sqref="J601">
    <cfRule type="cellIs" dxfId="17" priority="25" operator="lessThan">
      <formula>0</formula>
    </cfRule>
  </conditionalFormatting>
  <conditionalFormatting sqref="N597">
    <cfRule type="cellIs" dxfId="16" priority="24" operator="lessThan">
      <formula>0</formula>
    </cfRule>
  </conditionalFormatting>
  <conditionalFormatting sqref="N601">
    <cfRule type="cellIs" dxfId="15" priority="23" operator="lessThan">
      <formula>0</formula>
    </cfRule>
  </conditionalFormatting>
  <conditionalFormatting sqref="R601">
    <cfRule type="cellIs" dxfId="14" priority="22" operator="lessThan">
      <formula>0</formula>
    </cfRule>
  </conditionalFormatting>
  <conditionalFormatting sqref="F605">
    <cfRule type="cellIs" dxfId="13" priority="21" operator="lessThan">
      <formula>0</formula>
    </cfRule>
  </conditionalFormatting>
  <conditionalFormatting sqref="F610">
    <cfRule type="cellIs" dxfId="12" priority="20" operator="lessThan">
      <formula>0</formula>
    </cfRule>
  </conditionalFormatting>
  <conditionalFormatting sqref="J605">
    <cfRule type="cellIs" dxfId="11" priority="19" operator="lessThan">
      <formula>0</formula>
    </cfRule>
  </conditionalFormatting>
  <conditionalFormatting sqref="J610">
    <cfRule type="cellIs" dxfId="10" priority="18" operator="lessThan">
      <formula>0</formula>
    </cfRule>
  </conditionalFormatting>
  <conditionalFormatting sqref="N605">
    <cfRule type="cellIs" dxfId="9" priority="15" operator="lessThan">
      <formula>0</formula>
    </cfRule>
  </conditionalFormatting>
  <pageMargins left="0.51181102362204722" right="0.51181102362204722" top="0.78740157480314965" bottom="0.78740157480314965" header="0.31496062992125984" footer="0.31496062992125984"/>
  <pageSetup paperSize="9" scale="70"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D1189-6B73-4A4F-A63C-0A3A3E796369}">
  <sheetPr codeName="Planilha15"/>
  <dimension ref="C1:N447"/>
  <sheetViews>
    <sheetView showGridLines="0" view="pageBreakPreview" zoomScaleNormal="100" zoomScaleSheetLayoutView="100" workbookViewId="0">
      <selection activeCell="Y24" sqref="Y24"/>
    </sheetView>
  </sheetViews>
  <sheetFormatPr defaultRowHeight="14.4" x14ac:dyDescent="0.3"/>
  <cols>
    <col min="1" max="1" width="4.88671875" customWidth="1"/>
    <col min="2" max="2" width="3.109375" customWidth="1"/>
    <col min="3" max="3" width="3.33203125" customWidth="1"/>
    <col min="4" max="12" width="8.44140625" customWidth="1"/>
    <col min="13" max="13" width="4" customWidth="1"/>
    <col min="14" max="14" width="3.5546875" customWidth="1"/>
  </cols>
  <sheetData>
    <row r="1" spans="3:13" ht="12.6" customHeight="1" x14ac:dyDescent="0.3"/>
    <row r="2" spans="3:13" x14ac:dyDescent="0.3">
      <c r="C2" s="49"/>
      <c r="D2" s="18"/>
      <c r="E2" s="18"/>
      <c r="F2" s="18"/>
      <c r="G2" s="18"/>
      <c r="H2" s="18"/>
      <c r="I2" s="18"/>
      <c r="J2" s="18"/>
      <c r="K2" s="18"/>
      <c r="L2" s="18"/>
      <c r="M2" s="50"/>
    </row>
    <row r="3" spans="3:13" ht="7.8" customHeight="1" x14ac:dyDescent="0.3">
      <c r="C3" s="22"/>
      <c r="D3" s="525"/>
      <c r="E3" s="526"/>
      <c r="F3" s="997" t="s">
        <v>16</v>
      </c>
      <c r="G3" s="998"/>
      <c r="H3" s="998"/>
      <c r="I3" s="998"/>
      <c r="J3" s="999"/>
      <c r="K3" s="540" t="s">
        <v>10</v>
      </c>
      <c r="L3" s="542"/>
      <c r="M3" s="21"/>
    </row>
    <row r="4" spans="3:13" x14ac:dyDescent="0.3">
      <c r="C4" s="22"/>
      <c r="D4" s="528"/>
      <c r="E4" s="529"/>
      <c r="F4" s="1000"/>
      <c r="G4" s="1001"/>
      <c r="H4" s="1001"/>
      <c r="I4" s="1001"/>
      <c r="J4" s="1002"/>
      <c r="K4" s="543" t="s">
        <v>15</v>
      </c>
      <c r="L4" s="545"/>
      <c r="M4" s="21"/>
    </row>
    <row r="5" spans="3:13" ht="7.8" customHeight="1" x14ac:dyDescent="0.3">
      <c r="C5" s="22"/>
      <c r="D5" s="528"/>
      <c r="E5" s="529"/>
      <c r="F5" s="1000"/>
      <c r="G5" s="1001"/>
      <c r="H5" s="1001"/>
      <c r="I5" s="1001"/>
      <c r="J5" s="1002"/>
      <c r="K5" s="540" t="s">
        <v>11</v>
      </c>
      <c r="L5" s="542"/>
      <c r="M5" s="21"/>
    </row>
    <row r="6" spans="3:13" x14ac:dyDescent="0.3">
      <c r="C6" s="22"/>
      <c r="D6" s="528"/>
      <c r="E6" s="529"/>
      <c r="F6" s="1000"/>
      <c r="G6" s="1001"/>
      <c r="H6" s="1001"/>
      <c r="I6" s="1001"/>
      <c r="J6" s="1002"/>
      <c r="K6" s="543" t="s">
        <v>12</v>
      </c>
      <c r="L6" s="545"/>
      <c r="M6" s="21"/>
    </row>
    <row r="7" spans="3:13" ht="7.8" customHeight="1" x14ac:dyDescent="0.3">
      <c r="C7" s="22"/>
      <c r="D7" s="528"/>
      <c r="E7" s="529"/>
      <c r="F7" s="1000"/>
      <c r="G7" s="1001"/>
      <c r="H7" s="1001"/>
      <c r="I7" s="1001"/>
      <c r="J7" s="1002"/>
      <c r="K7" s="540" t="s">
        <v>13</v>
      </c>
      <c r="L7" s="542"/>
      <c r="M7" s="21"/>
    </row>
    <row r="8" spans="3:13" x14ac:dyDescent="0.3">
      <c r="C8" s="22"/>
      <c r="D8" s="528"/>
      <c r="E8" s="529"/>
      <c r="F8" s="1000"/>
      <c r="G8" s="1001"/>
      <c r="H8" s="1001"/>
      <c r="I8" s="1001"/>
      <c r="J8" s="1002"/>
      <c r="K8" s="546">
        <v>45709</v>
      </c>
      <c r="L8" s="548"/>
      <c r="M8" s="21"/>
    </row>
    <row r="9" spans="3:13" ht="7.8" customHeight="1" x14ac:dyDescent="0.3">
      <c r="C9" s="22"/>
      <c r="D9" s="528"/>
      <c r="E9" s="529"/>
      <c r="F9" s="1000"/>
      <c r="G9" s="1001"/>
      <c r="H9" s="1001"/>
      <c r="I9" s="1001"/>
      <c r="J9" s="1002"/>
      <c r="K9" s="540" t="s">
        <v>14</v>
      </c>
      <c r="L9" s="542"/>
      <c r="M9" s="21"/>
    </row>
    <row r="10" spans="3:13" x14ac:dyDescent="0.3">
      <c r="C10" s="22"/>
      <c r="D10" s="531"/>
      <c r="E10" s="532"/>
      <c r="F10" s="1003"/>
      <c r="G10" s="1004"/>
      <c r="H10" s="1004"/>
      <c r="I10" s="1004"/>
      <c r="J10" s="1005"/>
      <c r="K10" s="543" t="s">
        <v>460</v>
      </c>
      <c r="L10" s="545"/>
      <c r="M10" s="21"/>
    </row>
    <row r="11" spans="3:13" x14ac:dyDescent="0.3">
      <c r="C11" s="22"/>
      <c r="M11" s="21"/>
    </row>
    <row r="12" spans="3:13" x14ac:dyDescent="0.3">
      <c r="C12" s="22"/>
      <c r="D12" s="985" t="s">
        <v>461</v>
      </c>
      <c r="E12" s="986"/>
      <c r="F12" s="986"/>
      <c r="G12" s="986"/>
      <c r="H12" s="986"/>
      <c r="I12" s="986"/>
      <c r="J12" s="986"/>
      <c r="K12" s="986"/>
      <c r="L12" s="987"/>
      <c r="M12" s="21"/>
    </row>
    <row r="13" spans="3:13" x14ac:dyDescent="0.3">
      <c r="C13" s="22"/>
      <c r="D13" s="988"/>
      <c r="E13" s="989"/>
      <c r="F13" s="989"/>
      <c r="G13" s="989"/>
      <c r="H13" s="989"/>
      <c r="I13" s="989"/>
      <c r="J13" s="989"/>
      <c r="K13" s="989"/>
      <c r="L13" s="990"/>
      <c r="M13" s="21"/>
    </row>
    <row r="14" spans="3:13" x14ac:dyDescent="0.3">
      <c r="C14" s="22"/>
      <c r="D14" s="991"/>
      <c r="E14" s="992"/>
      <c r="F14" s="992"/>
      <c r="G14" s="992"/>
      <c r="H14" s="992"/>
      <c r="I14" s="992"/>
      <c r="J14" s="992"/>
      <c r="K14" s="992"/>
      <c r="L14" s="993"/>
      <c r="M14" s="21"/>
    </row>
    <row r="15" spans="3:13" x14ac:dyDescent="0.3">
      <c r="C15" s="22"/>
      <c r="D15" s="991"/>
      <c r="E15" s="992"/>
      <c r="F15" s="992"/>
      <c r="G15" s="992"/>
      <c r="H15" s="992"/>
      <c r="I15" s="992"/>
      <c r="J15" s="992"/>
      <c r="K15" s="992"/>
      <c r="L15" s="993"/>
      <c r="M15" s="21"/>
    </row>
    <row r="16" spans="3:13" x14ac:dyDescent="0.3">
      <c r="C16" s="22"/>
      <c r="D16" s="991"/>
      <c r="E16" s="992"/>
      <c r="F16" s="992"/>
      <c r="G16" s="992"/>
      <c r="H16" s="992"/>
      <c r="I16" s="992"/>
      <c r="J16" s="992"/>
      <c r="K16" s="992"/>
      <c r="L16" s="993"/>
      <c r="M16" s="21"/>
    </row>
    <row r="17" spans="3:13" x14ac:dyDescent="0.3">
      <c r="C17" s="22"/>
      <c r="D17" s="994"/>
      <c r="E17" s="995"/>
      <c r="F17" s="995"/>
      <c r="G17" s="995"/>
      <c r="H17" s="995"/>
      <c r="I17" s="995"/>
      <c r="J17" s="995"/>
      <c r="K17" s="995"/>
      <c r="L17" s="996"/>
      <c r="M17" s="21"/>
    </row>
    <row r="18" spans="3:13" x14ac:dyDescent="0.3">
      <c r="C18" s="22"/>
      <c r="M18" s="21"/>
    </row>
    <row r="19" spans="3:13" x14ac:dyDescent="0.3">
      <c r="C19" s="22"/>
      <c r="D19" s="985" t="s">
        <v>462</v>
      </c>
      <c r="E19" s="986"/>
      <c r="F19" s="986"/>
      <c r="G19" s="986"/>
      <c r="H19" s="986"/>
      <c r="I19" s="986"/>
      <c r="J19" s="986"/>
      <c r="K19" s="986"/>
      <c r="L19" s="987"/>
      <c r="M19" s="21"/>
    </row>
    <row r="20" spans="3:13" x14ac:dyDescent="0.3">
      <c r="C20" s="22"/>
      <c r="D20" s="988"/>
      <c r="E20" s="989"/>
      <c r="F20" s="989"/>
      <c r="G20" s="989"/>
      <c r="H20" s="989"/>
      <c r="I20" s="989"/>
      <c r="J20" s="989"/>
      <c r="K20" s="989"/>
      <c r="L20" s="990"/>
      <c r="M20" s="21"/>
    </row>
    <row r="21" spans="3:13" x14ac:dyDescent="0.3">
      <c r="C21" s="22"/>
      <c r="D21" s="991"/>
      <c r="E21" s="992"/>
      <c r="F21" s="992"/>
      <c r="G21" s="992"/>
      <c r="H21" s="992"/>
      <c r="I21" s="992"/>
      <c r="J21" s="992"/>
      <c r="K21" s="992"/>
      <c r="L21" s="993"/>
      <c r="M21" s="21"/>
    </row>
    <row r="22" spans="3:13" x14ac:dyDescent="0.3">
      <c r="C22" s="22"/>
      <c r="D22" s="991"/>
      <c r="E22" s="992"/>
      <c r="F22" s="992"/>
      <c r="G22" s="992"/>
      <c r="H22" s="992"/>
      <c r="I22" s="992"/>
      <c r="J22" s="992"/>
      <c r="K22" s="992"/>
      <c r="L22" s="993"/>
      <c r="M22" s="21"/>
    </row>
    <row r="23" spans="3:13" x14ac:dyDescent="0.3">
      <c r="C23" s="22"/>
      <c r="D23" s="991"/>
      <c r="E23" s="992"/>
      <c r="F23" s="992"/>
      <c r="G23" s="992"/>
      <c r="H23" s="992"/>
      <c r="I23" s="992"/>
      <c r="J23" s="992"/>
      <c r="K23" s="992"/>
      <c r="L23" s="993"/>
      <c r="M23" s="21"/>
    </row>
    <row r="24" spans="3:13" x14ac:dyDescent="0.3">
      <c r="C24" s="22"/>
      <c r="D24" s="991"/>
      <c r="E24" s="992"/>
      <c r="F24" s="992"/>
      <c r="G24" s="992"/>
      <c r="H24" s="992"/>
      <c r="I24" s="992"/>
      <c r="J24" s="992"/>
      <c r="K24" s="992"/>
      <c r="L24" s="993"/>
      <c r="M24" s="21"/>
    </row>
    <row r="25" spans="3:13" x14ac:dyDescent="0.3">
      <c r="C25" s="22"/>
      <c r="D25" s="991"/>
      <c r="E25" s="992"/>
      <c r="F25" s="992"/>
      <c r="G25" s="992"/>
      <c r="H25" s="992"/>
      <c r="I25" s="992"/>
      <c r="J25" s="992"/>
      <c r="K25" s="992"/>
      <c r="L25" s="993"/>
      <c r="M25" s="21"/>
    </row>
    <row r="26" spans="3:13" x14ac:dyDescent="0.3">
      <c r="C26" s="22"/>
      <c r="D26" s="991"/>
      <c r="E26" s="992"/>
      <c r="F26" s="992"/>
      <c r="G26" s="992"/>
      <c r="H26" s="992"/>
      <c r="I26" s="992"/>
      <c r="J26" s="992"/>
      <c r="K26" s="992"/>
      <c r="L26" s="993"/>
      <c r="M26" s="21"/>
    </row>
    <row r="27" spans="3:13" x14ac:dyDescent="0.3">
      <c r="C27" s="22"/>
      <c r="D27" s="991"/>
      <c r="E27" s="992"/>
      <c r="F27" s="992"/>
      <c r="G27" s="992"/>
      <c r="H27" s="992"/>
      <c r="I27" s="992"/>
      <c r="J27" s="992"/>
      <c r="K27" s="992"/>
      <c r="L27" s="993"/>
      <c r="M27" s="21"/>
    </row>
    <row r="28" spans="3:13" x14ac:dyDescent="0.3">
      <c r="C28" s="22"/>
      <c r="D28" s="991"/>
      <c r="E28" s="992"/>
      <c r="F28" s="992"/>
      <c r="G28" s="992"/>
      <c r="H28" s="992"/>
      <c r="I28" s="992"/>
      <c r="J28" s="992"/>
      <c r="K28" s="992"/>
      <c r="L28" s="993"/>
      <c r="M28" s="21"/>
    </row>
    <row r="29" spans="3:13" x14ac:dyDescent="0.3">
      <c r="C29" s="22"/>
      <c r="D29" s="991"/>
      <c r="E29" s="992"/>
      <c r="F29" s="992"/>
      <c r="G29" s="992"/>
      <c r="H29" s="992"/>
      <c r="I29" s="992"/>
      <c r="J29" s="992"/>
      <c r="K29" s="992"/>
      <c r="L29" s="993"/>
      <c r="M29" s="21"/>
    </row>
    <row r="30" spans="3:13" x14ac:dyDescent="0.3">
      <c r="C30" s="22"/>
      <c r="D30" s="991"/>
      <c r="E30" s="992"/>
      <c r="F30" s="992"/>
      <c r="G30" s="992"/>
      <c r="H30" s="992"/>
      <c r="I30" s="992"/>
      <c r="J30" s="992"/>
      <c r="K30" s="992"/>
      <c r="L30" s="993"/>
      <c r="M30" s="21"/>
    </row>
    <row r="31" spans="3:13" x14ac:dyDescent="0.3">
      <c r="C31" s="22"/>
      <c r="D31" s="991"/>
      <c r="E31" s="992"/>
      <c r="F31" s="992"/>
      <c r="G31" s="992"/>
      <c r="H31" s="992"/>
      <c r="I31" s="992"/>
      <c r="J31" s="992"/>
      <c r="K31" s="992"/>
      <c r="L31" s="993"/>
      <c r="M31" s="21"/>
    </row>
    <row r="32" spans="3:13" x14ac:dyDescent="0.3">
      <c r="C32" s="22"/>
      <c r="D32" s="991"/>
      <c r="E32" s="992"/>
      <c r="F32" s="992"/>
      <c r="G32" s="992"/>
      <c r="H32" s="992"/>
      <c r="I32" s="992"/>
      <c r="J32" s="992"/>
      <c r="K32" s="992"/>
      <c r="L32" s="993"/>
      <c r="M32" s="21"/>
    </row>
    <row r="33" spans="3:14" x14ac:dyDescent="0.3">
      <c r="C33" s="22"/>
      <c r="D33" s="991"/>
      <c r="E33" s="992"/>
      <c r="F33" s="992"/>
      <c r="G33" s="992"/>
      <c r="H33" s="992"/>
      <c r="I33" s="992"/>
      <c r="J33" s="992"/>
      <c r="K33" s="992"/>
      <c r="L33" s="993"/>
      <c r="M33" s="21"/>
    </row>
    <row r="34" spans="3:14" x14ac:dyDescent="0.3">
      <c r="C34" s="22"/>
      <c r="D34" s="991"/>
      <c r="E34" s="992"/>
      <c r="F34" s="992"/>
      <c r="G34" s="992"/>
      <c r="H34" s="992"/>
      <c r="I34" s="992"/>
      <c r="J34" s="992"/>
      <c r="K34" s="992"/>
      <c r="L34" s="993"/>
      <c r="M34" s="21"/>
    </row>
    <row r="35" spans="3:14" x14ac:dyDescent="0.3">
      <c r="C35" s="22"/>
      <c r="D35" s="991"/>
      <c r="E35" s="992"/>
      <c r="F35" s="992"/>
      <c r="G35" s="992"/>
      <c r="H35" s="992"/>
      <c r="I35" s="992"/>
      <c r="J35" s="992"/>
      <c r="K35" s="992"/>
      <c r="L35" s="993"/>
      <c r="M35" s="21"/>
    </row>
    <row r="36" spans="3:14" x14ac:dyDescent="0.3">
      <c r="C36" s="22"/>
      <c r="D36" s="991"/>
      <c r="E36" s="992"/>
      <c r="F36" s="992"/>
      <c r="G36" s="992"/>
      <c r="H36" s="992"/>
      <c r="I36" s="992"/>
      <c r="J36" s="992"/>
      <c r="K36" s="992"/>
      <c r="L36" s="993"/>
      <c r="M36" s="21"/>
    </row>
    <row r="37" spans="3:14" x14ac:dyDescent="0.3">
      <c r="C37" s="22"/>
      <c r="D37" s="991"/>
      <c r="E37" s="992"/>
      <c r="F37" s="992"/>
      <c r="G37" s="992"/>
      <c r="H37" s="992"/>
      <c r="I37" s="992"/>
      <c r="J37" s="992"/>
      <c r="K37" s="992"/>
      <c r="L37" s="993"/>
      <c r="M37" s="21"/>
    </row>
    <row r="38" spans="3:14" x14ac:dyDescent="0.3">
      <c r="C38" s="22"/>
      <c r="D38" s="991"/>
      <c r="E38" s="992"/>
      <c r="F38" s="992"/>
      <c r="G38" s="992"/>
      <c r="H38" s="992"/>
      <c r="I38" s="992"/>
      <c r="J38" s="992"/>
      <c r="K38" s="992"/>
      <c r="L38" s="993"/>
      <c r="M38" s="21"/>
    </row>
    <row r="39" spans="3:14" x14ac:dyDescent="0.3">
      <c r="C39" s="22"/>
      <c r="D39" s="991"/>
      <c r="E39" s="992"/>
      <c r="F39" s="992"/>
      <c r="G39" s="992"/>
      <c r="H39" s="992"/>
      <c r="I39" s="992"/>
      <c r="J39" s="992"/>
      <c r="K39" s="992"/>
      <c r="L39" s="993"/>
      <c r="M39" s="21"/>
    </row>
    <row r="40" spans="3:14" x14ac:dyDescent="0.3">
      <c r="C40" s="22"/>
      <c r="D40" s="991"/>
      <c r="E40" s="992"/>
      <c r="F40" s="992"/>
      <c r="G40" s="992"/>
      <c r="H40" s="992"/>
      <c r="I40" s="992"/>
      <c r="J40" s="992"/>
      <c r="K40" s="992"/>
      <c r="L40" s="993"/>
      <c r="M40" s="21"/>
    </row>
    <row r="41" spans="3:14" x14ac:dyDescent="0.3">
      <c r="C41" s="22"/>
      <c r="D41" s="991"/>
      <c r="E41" s="992"/>
      <c r="F41" s="992"/>
      <c r="G41" s="992"/>
      <c r="H41" s="992"/>
      <c r="I41" s="992"/>
      <c r="J41" s="992"/>
      <c r="K41" s="992"/>
      <c r="L41" s="993"/>
      <c r="M41" s="21"/>
    </row>
    <row r="42" spans="3:14" x14ac:dyDescent="0.3">
      <c r="C42" s="22"/>
      <c r="D42" s="991"/>
      <c r="E42" s="992"/>
      <c r="F42" s="992"/>
      <c r="G42" s="992"/>
      <c r="H42" s="992"/>
      <c r="I42" s="992"/>
      <c r="J42" s="992"/>
      <c r="K42" s="992"/>
      <c r="L42" s="993"/>
      <c r="M42" s="21"/>
    </row>
    <row r="43" spans="3:14" x14ac:dyDescent="0.3">
      <c r="C43" s="22"/>
      <c r="D43" s="991"/>
      <c r="E43" s="992"/>
      <c r="F43" s="992"/>
      <c r="G43" s="992"/>
      <c r="H43" s="992"/>
      <c r="I43" s="992"/>
      <c r="J43" s="992"/>
      <c r="K43" s="992"/>
      <c r="L43" s="993"/>
      <c r="M43" s="21"/>
    </row>
    <row r="44" spans="3:14" x14ac:dyDescent="0.3">
      <c r="C44" s="22"/>
      <c r="D44" s="991"/>
      <c r="E44" s="992"/>
      <c r="F44" s="992"/>
      <c r="G44" s="992"/>
      <c r="H44" s="992"/>
      <c r="I44" s="992"/>
      <c r="J44" s="992"/>
      <c r="K44" s="992"/>
      <c r="L44" s="993"/>
      <c r="M44" s="21"/>
    </row>
    <row r="45" spans="3:14" x14ac:dyDescent="0.3">
      <c r="C45" s="22"/>
      <c r="D45" s="991"/>
      <c r="E45" s="992"/>
      <c r="F45" s="992"/>
      <c r="G45" s="992"/>
      <c r="H45" s="992"/>
      <c r="I45" s="992"/>
      <c r="J45" s="992"/>
      <c r="K45" s="992"/>
      <c r="L45" s="993"/>
      <c r="M45" s="21"/>
    </row>
    <row r="46" spans="3:14" x14ac:dyDescent="0.3">
      <c r="C46" s="22"/>
      <c r="D46" s="991"/>
      <c r="E46" s="992"/>
      <c r="F46" s="992"/>
      <c r="G46" s="992"/>
      <c r="H46" s="992"/>
      <c r="I46" s="992"/>
      <c r="J46" s="992"/>
      <c r="K46" s="992"/>
      <c r="L46" s="993"/>
      <c r="N46" s="22"/>
    </row>
    <row r="47" spans="3:14" x14ac:dyDescent="0.3">
      <c r="C47" s="22"/>
      <c r="D47" s="994"/>
      <c r="E47" s="995"/>
      <c r="F47" s="995"/>
      <c r="G47" s="995"/>
      <c r="H47" s="995"/>
      <c r="I47" s="995"/>
      <c r="J47" s="995"/>
      <c r="K47" s="995"/>
      <c r="L47" s="996"/>
      <c r="M47" s="21"/>
    </row>
    <row r="48" spans="3:14" x14ac:dyDescent="0.3">
      <c r="C48" s="26"/>
      <c r="D48" s="27"/>
      <c r="E48" s="27"/>
      <c r="F48" s="27"/>
      <c r="G48" s="27"/>
      <c r="H48" s="27"/>
      <c r="I48" s="27"/>
      <c r="J48" s="27"/>
      <c r="K48" s="27"/>
      <c r="L48" s="27"/>
      <c r="M48" s="28"/>
    </row>
    <row r="50" spans="3:13" ht="12.6" customHeight="1" x14ac:dyDescent="0.3"/>
    <row r="51" spans="3:13" x14ac:dyDescent="0.3">
      <c r="C51" s="49"/>
      <c r="D51" s="18"/>
      <c r="E51" s="18"/>
      <c r="F51" s="18"/>
      <c r="G51" s="18"/>
      <c r="H51" s="18"/>
      <c r="I51" s="18"/>
      <c r="J51" s="18"/>
      <c r="K51" s="18"/>
      <c r="L51" s="18"/>
      <c r="M51" s="50"/>
    </row>
    <row r="52" spans="3:13" ht="7.8" customHeight="1" x14ac:dyDescent="0.3">
      <c r="C52" s="22"/>
      <c r="D52" s="525"/>
      <c r="E52" s="526"/>
      <c r="F52" s="997" t="s">
        <v>16</v>
      </c>
      <c r="G52" s="998"/>
      <c r="H52" s="998"/>
      <c r="I52" s="998"/>
      <c r="J52" s="999"/>
      <c r="K52" s="540" t="s">
        <v>10</v>
      </c>
      <c r="L52" s="542"/>
      <c r="M52" s="21"/>
    </row>
    <row r="53" spans="3:13" ht="14.4" customHeight="1" x14ac:dyDescent="0.3">
      <c r="C53" s="22"/>
      <c r="D53" s="528"/>
      <c r="E53" s="529"/>
      <c r="F53" s="1000"/>
      <c r="G53" s="1001"/>
      <c r="H53" s="1001"/>
      <c r="I53" s="1001"/>
      <c r="J53" s="1002"/>
      <c r="K53" s="543" t="s">
        <v>15</v>
      </c>
      <c r="L53" s="545"/>
      <c r="M53" s="21"/>
    </row>
    <row r="54" spans="3:13" ht="7.8" customHeight="1" x14ac:dyDescent="0.3">
      <c r="C54" s="22"/>
      <c r="D54" s="528"/>
      <c r="E54" s="529"/>
      <c r="F54" s="1000"/>
      <c r="G54" s="1001"/>
      <c r="H54" s="1001"/>
      <c r="I54" s="1001"/>
      <c r="J54" s="1002"/>
      <c r="K54" s="540" t="s">
        <v>11</v>
      </c>
      <c r="L54" s="542"/>
      <c r="M54" s="21"/>
    </row>
    <row r="55" spans="3:13" ht="14.4" customHeight="1" x14ac:dyDescent="0.3">
      <c r="C55" s="22"/>
      <c r="D55" s="528"/>
      <c r="E55" s="529"/>
      <c r="F55" s="1000"/>
      <c r="G55" s="1001"/>
      <c r="H55" s="1001"/>
      <c r="I55" s="1001"/>
      <c r="J55" s="1002"/>
      <c r="K55" s="543" t="s">
        <v>12</v>
      </c>
      <c r="L55" s="545"/>
      <c r="M55" s="21"/>
    </row>
    <row r="56" spans="3:13" ht="7.8" customHeight="1" x14ac:dyDescent="0.3">
      <c r="C56" s="22"/>
      <c r="D56" s="528"/>
      <c r="E56" s="529"/>
      <c r="F56" s="1000"/>
      <c r="G56" s="1001"/>
      <c r="H56" s="1001"/>
      <c r="I56" s="1001"/>
      <c r="J56" s="1002"/>
      <c r="K56" s="540" t="s">
        <v>13</v>
      </c>
      <c r="L56" s="542"/>
      <c r="M56" s="21"/>
    </row>
    <row r="57" spans="3:13" ht="14.4" customHeight="1" x14ac:dyDescent="0.3">
      <c r="C57" s="22"/>
      <c r="D57" s="528"/>
      <c r="E57" s="529"/>
      <c r="F57" s="1000"/>
      <c r="G57" s="1001"/>
      <c r="H57" s="1001"/>
      <c r="I57" s="1001"/>
      <c r="J57" s="1002"/>
      <c r="K57" s="546">
        <v>45709</v>
      </c>
      <c r="L57" s="548"/>
      <c r="M57" s="21"/>
    </row>
    <row r="58" spans="3:13" ht="7.8" customHeight="1" x14ac:dyDescent="0.3">
      <c r="C58" s="22"/>
      <c r="D58" s="528"/>
      <c r="E58" s="529"/>
      <c r="F58" s="1000"/>
      <c r="G58" s="1001"/>
      <c r="H58" s="1001"/>
      <c r="I58" s="1001"/>
      <c r="J58" s="1002"/>
      <c r="K58" s="540" t="s">
        <v>14</v>
      </c>
      <c r="L58" s="542"/>
      <c r="M58" s="21"/>
    </row>
    <row r="59" spans="3:13" ht="14.4" customHeight="1" x14ac:dyDescent="0.3">
      <c r="C59" s="22"/>
      <c r="D59" s="531"/>
      <c r="E59" s="532"/>
      <c r="F59" s="1003"/>
      <c r="G59" s="1004"/>
      <c r="H59" s="1004"/>
      <c r="I59" s="1004"/>
      <c r="J59" s="1005"/>
      <c r="K59" s="543" t="s">
        <v>460</v>
      </c>
      <c r="L59" s="545"/>
      <c r="M59" s="21"/>
    </row>
    <row r="60" spans="3:13" x14ac:dyDescent="0.3">
      <c r="C60" s="22"/>
      <c r="M60" s="21"/>
    </row>
    <row r="61" spans="3:13" x14ac:dyDescent="0.3">
      <c r="C61" s="22"/>
      <c r="D61" s="985" t="s">
        <v>463</v>
      </c>
      <c r="E61" s="986"/>
      <c r="F61" s="986"/>
      <c r="G61" s="986"/>
      <c r="H61" s="986"/>
      <c r="I61" s="986"/>
      <c r="J61" s="986"/>
      <c r="K61" s="986"/>
      <c r="L61" s="987"/>
      <c r="M61" s="21"/>
    </row>
    <row r="62" spans="3:13" x14ac:dyDescent="0.3">
      <c r="C62" s="22"/>
      <c r="D62" s="988"/>
      <c r="E62" s="989"/>
      <c r="F62" s="989"/>
      <c r="G62" s="989"/>
      <c r="H62" s="989"/>
      <c r="I62" s="989"/>
      <c r="J62" s="989"/>
      <c r="K62" s="989"/>
      <c r="L62" s="990"/>
      <c r="M62" s="21"/>
    </row>
    <row r="63" spans="3:13" x14ac:dyDescent="0.3">
      <c r="C63" s="22"/>
      <c r="D63" s="991"/>
      <c r="E63" s="992"/>
      <c r="F63" s="992"/>
      <c r="G63" s="992"/>
      <c r="H63" s="992"/>
      <c r="I63" s="992"/>
      <c r="J63" s="992"/>
      <c r="K63" s="992"/>
      <c r="L63" s="993"/>
      <c r="M63" s="21"/>
    </row>
    <row r="64" spans="3:13" x14ac:dyDescent="0.3">
      <c r="C64" s="22"/>
      <c r="D64" s="994"/>
      <c r="E64" s="995"/>
      <c r="F64" s="995"/>
      <c r="G64" s="995"/>
      <c r="H64" s="995"/>
      <c r="I64" s="995"/>
      <c r="J64" s="995"/>
      <c r="K64" s="995"/>
      <c r="L64" s="996"/>
      <c r="M64" s="21"/>
    </row>
    <row r="65" spans="3:13" x14ac:dyDescent="0.3">
      <c r="C65" s="22"/>
      <c r="M65" s="21"/>
    </row>
    <row r="66" spans="3:13" x14ac:dyDescent="0.3">
      <c r="C66" s="22"/>
      <c r="D66" s="985" t="s">
        <v>464</v>
      </c>
      <c r="E66" s="986"/>
      <c r="F66" s="986"/>
      <c r="G66" s="986"/>
      <c r="H66" s="986"/>
      <c r="I66" s="986"/>
      <c r="J66" s="986"/>
      <c r="K66" s="986"/>
      <c r="L66" s="987"/>
      <c r="M66" s="21"/>
    </row>
    <row r="67" spans="3:13" x14ac:dyDescent="0.3">
      <c r="C67" s="22"/>
      <c r="D67" s="991"/>
      <c r="E67" s="992"/>
      <c r="F67" s="992"/>
      <c r="G67" s="992"/>
      <c r="H67" s="992"/>
      <c r="I67" s="992"/>
      <c r="J67" s="992"/>
      <c r="K67" s="992"/>
      <c r="L67" s="993"/>
      <c r="M67" s="21"/>
    </row>
    <row r="68" spans="3:13" x14ac:dyDescent="0.3">
      <c r="C68" s="22"/>
      <c r="D68" s="991"/>
      <c r="E68" s="992"/>
      <c r="F68" s="992"/>
      <c r="G68" s="992"/>
      <c r="H68" s="992"/>
      <c r="I68" s="992"/>
      <c r="J68" s="992"/>
      <c r="K68" s="992"/>
      <c r="L68" s="993"/>
      <c r="M68" s="21"/>
    </row>
    <row r="69" spans="3:13" x14ac:dyDescent="0.3">
      <c r="C69" s="22"/>
      <c r="D69" s="991"/>
      <c r="E69" s="992"/>
      <c r="F69" s="992"/>
      <c r="G69" s="992"/>
      <c r="H69" s="992"/>
      <c r="I69" s="992"/>
      <c r="J69" s="992"/>
      <c r="K69" s="992"/>
      <c r="L69" s="993"/>
      <c r="M69" s="21"/>
    </row>
    <row r="70" spans="3:13" x14ac:dyDescent="0.3">
      <c r="C70" s="22"/>
      <c r="D70" s="991"/>
      <c r="E70" s="992"/>
      <c r="F70" s="992"/>
      <c r="G70" s="992"/>
      <c r="H70" s="992"/>
      <c r="I70" s="992"/>
      <c r="J70" s="992"/>
      <c r="K70" s="992"/>
      <c r="L70" s="993"/>
      <c r="M70" s="21"/>
    </row>
    <row r="71" spans="3:13" x14ac:dyDescent="0.3">
      <c r="C71" s="22"/>
      <c r="D71" s="991"/>
      <c r="E71" s="992"/>
      <c r="F71" s="992"/>
      <c r="G71" s="992"/>
      <c r="H71" s="992"/>
      <c r="I71" s="992"/>
      <c r="J71" s="992"/>
      <c r="K71" s="992"/>
      <c r="L71" s="993"/>
      <c r="M71" s="21"/>
    </row>
    <row r="72" spans="3:13" x14ac:dyDescent="0.3">
      <c r="C72" s="22"/>
      <c r="D72" s="991"/>
      <c r="E72" s="992"/>
      <c r="F72" s="992"/>
      <c r="G72" s="992"/>
      <c r="H72" s="992"/>
      <c r="I72" s="992"/>
      <c r="J72" s="992"/>
      <c r="K72" s="992"/>
      <c r="L72" s="993"/>
      <c r="M72" s="21"/>
    </row>
    <row r="73" spans="3:13" x14ac:dyDescent="0.3">
      <c r="C73" s="22"/>
      <c r="D73" s="994"/>
      <c r="E73" s="995"/>
      <c r="F73" s="995"/>
      <c r="G73" s="995"/>
      <c r="H73" s="995"/>
      <c r="I73" s="995"/>
      <c r="J73" s="995"/>
      <c r="K73" s="995"/>
      <c r="L73" s="996"/>
      <c r="M73" s="21"/>
    </row>
    <row r="74" spans="3:13" x14ac:dyDescent="0.3">
      <c r="C74" s="22"/>
      <c r="D74" s="18"/>
      <c r="M74" s="21"/>
    </row>
    <row r="75" spans="3:13" x14ac:dyDescent="0.3">
      <c r="C75" s="22"/>
      <c r="D75" s="985" t="s">
        <v>465</v>
      </c>
      <c r="E75" s="986"/>
      <c r="F75" s="986"/>
      <c r="G75" s="986"/>
      <c r="H75" s="986"/>
      <c r="I75" s="986"/>
      <c r="J75" s="986"/>
      <c r="K75" s="986"/>
      <c r="L75" s="987"/>
      <c r="M75" s="21"/>
    </row>
    <row r="76" spans="3:13" x14ac:dyDescent="0.3">
      <c r="C76" s="22"/>
      <c r="D76" s="988"/>
      <c r="E76" s="989"/>
      <c r="F76" s="989"/>
      <c r="G76" s="989"/>
      <c r="H76" s="989"/>
      <c r="I76" s="989"/>
      <c r="J76" s="989"/>
      <c r="K76" s="989"/>
      <c r="L76" s="990"/>
      <c r="M76" s="21"/>
    </row>
    <row r="77" spans="3:13" x14ac:dyDescent="0.3">
      <c r="C77" s="22"/>
      <c r="D77" s="991"/>
      <c r="E77" s="992"/>
      <c r="F77" s="992"/>
      <c r="G77" s="992"/>
      <c r="H77" s="992"/>
      <c r="I77" s="992"/>
      <c r="J77" s="992"/>
      <c r="K77" s="992"/>
      <c r="L77" s="993"/>
      <c r="M77" s="21"/>
    </row>
    <row r="78" spans="3:13" x14ac:dyDescent="0.3">
      <c r="C78" s="22"/>
      <c r="D78" s="994"/>
      <c r="E78" s="995"/>
      <c r="F78" s="995"/>
      <c r="G78" s="995"/>
      <c r="H78" s="995"/>
      <c r="I78" s="995"/>
      <c r="J78" s="995"/>
      <c r="K78" s="995"/>
      <c r="L78" s="996"/>
      <c r="M78" s="21"/>
    </row>
    <row r="79" spans="3:13" x14ac:dyDescent="0.3">
      <c r="C79" s="22"/>
      <c r="D79" s="23"/>
      <c r="M79" s="21"/>
    </row>
    <row r="80" spans="3:13" x14ac:dyDescent="0.3">
      <c r="C80" s="22"/>
      <c r="D80" s="985" t="s">
        <v>466</v>
      </c>
      <c r="E80" s="986"/>
      <c r="F80" s="986"/>
      <c r="G80" s="986"/>
      <c r="H80" s="986"/>
      <c r="I80" s="986"/>
      <c r="J80" s="986"/>
      <c r="K80" s="986"/>
      <c r="L80" s="987"/>
      <c r="M80" s="21"/>
    </row>
    <row r="81" spans="3:14" x14ac:dyDescent="0.3">
      <c r="C81" s="22"/>
      <c r="D81" s="988"/>
      <c r="E81" s="989"/>
      <c r="F81" s="989"/>
      <c r="G81" s="989"/>
      <c r="H81" s="989"/>
      <c r="I81" s="989"/>
      <c r="J81" s="989"/>
      <c r="K81" s="989"/>
      <c r="L81" s="990"/>
      <c r="M81" s="21"/>
    </row>
    <row r="82" spans="3:14" x14ac:dyDescent="0.3">
      <c r="C82" s="22"/>
      <c r="D82" s="991"/>
      <c r="E82" s="992"/>
      <c r="F82" s="992"/>
      <c r="G82" s="992"/>
      <c r="H82" s="992"/>
      <c r="I82" s="992"/>
      <c r="J82" s="992"/>
      <c r="K82" s="992"/>
      <c r="L82" s="993"/>
      <c r="M82" s="21"/>
    </row>
    <row r="83" spans="3:14" x14ac:dyDescent="0.3">
      <c r="C83" s="22"/>
      <c r="D83" s="991"/>
      <c r="E83" s="992"/>
      <c r="F83" s="992"/>
      <c r="G83" s="992"/>
      <c r="H83" s="992"/>
      <c r="I83" s="992"/>
      <c r="J83" s="992"/>
      <c r="K83" s="992"/>
      <c r="L83" s="993"/>
      <c r="M83" s="21"/>
    </row>
    <row r="84" spans="3:14" x14ac:dyDescent="0.3">
      <c r="C84" s="22"/>
      <c r="D84" s="991"/>
      <c r="E84" s="992"/>
      <c r="F84" s="992"/>
      <c r="G84" s="992"/>
      <c r="H84" s="992"/>
      <c r="I84" s="992"/>
      <c r="J84" s="992"/>
      <c r="K84" s="992"/>
      <c r="L84" s="993"/>
      <c r="M84" s="21"/>
    </row>
    <row r="85" spans="3:14" x14ac:dyDescent="0.3">
      <c r="C85" s="22"/>
      <c r="D85" s="991"/>
      <c r="E85" s="992"/>
      <c r="F85" s="992"/>
      <c r="G85" s="992"/>
      <c r="H85" s="992"/>
      <c r="I85" s="992"/>
      <c r="J85" s="992"/>
      <c r="K85" s="992"/>
      <c r="L85" s="993"/>
      <c r="M85" s="21"/>
    </row>
    <row r="86" spans="3:14" x14ac:dyDescent="0.3">
      <c r="C86" s="22"/>
      <c r="D86" s="991"/>
      <c r="E86" s="992"/>
      <c r="F86" s="992"/>
      <c r="G86" s="992"/>
      <c r="H86" s="992"/>
      <c r="I86" s="992"/>
      <c r="J86" s="992"/>
      <c r="K86" s="992"/>
      <c r="L86" s="993"/>
      <c r="M86" s="21"/>
    </row>
    <row r="87" spans="3:14" x14ac:dyDescent="0.3">
      <c r="C87" s="22"/>
      <c r="D87" s="991"/>
      <c r="E87" s="992"/>
      <c r="F87" s="992"/>
      <c r="G87" s="992"/>
      <c r="H87" s="992"/>
      <c r="I87" s="992"/>
      <c r="J87" s="992"/>
      <c r="K87" s="992"/>
      <c r="L87" s="993"/>
      <c r="M87" s="21"/>
    </row>
    <row r="88" spans="3:14" x14ac:dyDescent="0.3">
      <c r="C88" s="22"/>
      <c r="D88" s="991"/>
      <c r="E88" s="992"/>
      <c r="F88" s="992"/>
      <c r="G88" s="992"/>
      <c r="H88" s="992"/>
      <c r="I88" s="992"/>
      <c r="J88" s="992"/>
      <c r="K88" s="992"/>
      <c r="L88" s="993"/>
      <c r="M88" s="21"/>
    </row>
    <row r="89" spans="3:14" x14ac:dyDescent="0.3">
      <c r="C89" s="22"/>
      <c r="D89" s="991"/>
      <c r="E89" s="992"/>
      <c r="F89" s="992"/>
      <c r="G89" s="992"/>
      <c r="H89" s="992"/>
      <c r="I89" s="992"/>
      <c r="J89" s="992"/>
      <c r="K89" s="992"/>
      <c r="L89" s="993"/>
      <c r="M89" s="21"/>
    </row>
    <row r="90" spans="3:14" x14ac:dyDescent="0.3">
      <c r="C90" s="22"/>
      <c r="D90" s="991"/>
      <c r="E90" s="992"/>
      <c r="F90" s="992"/>
      <c r="G90" s="992"/>
      <c r="H90" s="992"/>
      <c r="I90" s="992"/>
      <c r="J90" s="992"/>
      <c r="K90" s="992"/>
      <c r="L90" s="993"/>
      <c r="M90" s="21"/>
    </row>
    <row r="91" spans="3:14" x14ac:dyDescent="0.3">
      <c r="C91" s="22"/>
      <c r="D91" s="991"/>
      <c r="E91" s="992"/>
      <c r="F91" s="992"/>
      <c r="G91" s="992"/>
      <c r="H91" s="992"/>
      <c r="I91" s="992"/>
      <c r="J91" s="992"/>
      <c r="K91" s="992"/>
      <c r="L91" s="993"/>
      <c r="M91" s="21"/>
    </row>
    <row r="92" spans="3:14" x14ac:dyDescent="0.3">
      <c r="C92" s="22"/>
      <c r="D92" s="991"/>
      <c r="E92" s="992"/>
      <c r="F92" s="992"/>
      <c r="G92" s="992"/>
      <c r="H92" s="992"/>
      <c r="I92" s="992"/>
      <c r="J92" s="992"/>
      <c r="K92" s="992"/>
      <c r="L92" s="993"/>
      <c r="M92" s="21"/>
    </row>
    <row r="93" spans="3:14" x14ac:dyDescent="0.3">
      <c r="C93" s="22"/>
      <c r="D93" s="991"/>
      <c r="E93" s="992"/>
      <c r="F93" s="992"/>
      <c r="G93" s="992"/>
      <c r="H93" s="992"/>
      <c r="I93" s="992"/>
      <c r="J93" s="992"/>
      <c r="K93" s="992"/>
      <c r="L93" s="993"/>
      <c r="M93" s="21"/>
    </row>
    <row r="94" spans="3:14" x14ac:dyDescent="0.3">
      <c r="C94" s="22"/>
      <c r="D94" s="991"/>
      <c r="E94" s="992"/>
      <c r="F94" s="992"/>
      <c r="G94" s="992"/>
      <c r="H94" s="992"/>
      <c r="I94" s="992"/>
      <c r="J94" s="992"/>
      <c r="K94" s="992"/>
      <c r="L94" s="993"/>
      <c r="M94" s="21"/>
    </row>
    <row r="95" spans="3:14" x14ac:dyDescent="0.3">
      <c r="C95" s="22"/>
      <c r="D95" s="991"/>
      <c r="E95" s="992"/>
      <c r="F95" s="992"/>
      <c r="G95" s="992"/>
      <c r="H95" s="992"/>
      <c r="I95" s="992"/>
      <c r="J95" s="992"/>
      <c r="K95" s="992"/>
      <c r="L95" s="993"/>
      <c r="N95" s="22"/>
    </row>
    <row r="96" spans="3:14" x14ac:dyDescent="0.3">
      <c r="C96" s="22"/>
      <c r="D96" s="994"/>
      <c r="E96" s="995"/>
      <c r="F96" s="995"/>
      <c r="G96" s="995"/>
      <c r="H96" s="995"/>
      <c r="I96" s="995"/>
      <c r="J96" s="995"/>
      <c r="K96" s="995"/>
      <c r="L96" s="996"/>
      <c r="M96" s="21"/>
    </row>
    <row r="97" spans="3:13" x14ac:dyDescent="0.3">
      <c r="C97" s="26"/>
      <c r="D97" s="27"/>
      <c r="E97" s="27"/>
      <c r="F97" s="27"/>
      <c r="G97" s="27"/>
      <c r="H97" s="27"/>
      <c r="I97" s="27"/>
      <c r="J97" s="27"/>
      <c r="K97" s="27"/>
      <c r="L97" s="27"/>
      <c r="M97" s="28"/>
    </row>
    <row r="99" spans="3:13" ht="12.6" customHeight="1" x14ac:dyDescent="0.3"/>
    <row r="100" spans="3:13" x14ac:dyDescent="0.3">
      <c r="C100" s="49"/>
      <c r="D100" s="18"/>
      <c r="E100" s="18"/>
      <c r="F100" s="18"/>
      <c r="G100" s="18"/>
      <c r="H100" s="18"/>
      <c r="I100" s="18"/>
      <c r="J100" s="18"/>
      <c r="K100" s="18"/>
      <c r="L100" s="18"/>
      <c r="M100" s="50"/>
    </row>
    <row r="101" spans="3:13" ht="7.8" customHeight="1" x14ac:dyDescent="0.3">
      <c r="C101" s="22"/>
      <c r="D101" s="525"/>
      <c r="E101" s="526"/>
      <c r="F101" s="997" t="s">
        <v>16</v>
      </c>
      <c r="G101" s="998"/>
      <c r="H101" s="998"/>
      <c r="I101" s="998"/>
      <c r="J101" s="999"/>
      <c r="K101" s="540" t="s">
        <v>10</v>
      </c>
      <c r="L101" s="542"/>
      <c r="M101" s="21"/>
    </row>
    <row r="102" spans="3:13" ht="14.4" customHeight="1" x14ac:dyDescent="0.3">
      <c r="C102" s="22"/>
      <c r="D102" s="528"/>
      <c r="E102" s="529"/>
      <c r="F102" s="1000"/>
      <c r="G102" s="1001"/>
      <c r="H102" s="1001"/>
      <c r="I102" s="1001"/>
      <c r="J102" s="1002"/>
      <c r="K102" s="543" t="s">
        <v>15</v>
      </c>
      <c r="L102" s="545"/>
      <c r="M102" s="21"/>
    </row>
    <row r="103" spans="3:13" ht="7.8" customHeight="1" x14ac:dyDescent="0.3">
      <c r="C103" s="22"/>
      <c r="D103" s="528"/>
      <c r="E103" s="529"/>
      <c r="F103" s="1000"/>
      <c r="G103" s="1001"/>
      <c r="H103" s="1001"/>
      <c r="I103" s="1001"/>
      <c r="J103" s="1002"/>
      <c r="K103" s="540" t="s">
        <v>11</v>
      </c>
      <c r="L103" s="542"/>
      <c r="M103" s="21"/>
    </row>
    <row r="104" spans="3:13" ht="14.4" customHeight="1" x14ac:dyDescent="0.3">
      <c r="C104" s="22"/>
      <c r="D104" s="528"/>
      <c r="E104" s="529"/>
      <c r="F104" s="1000"/>
      <c r="G104" s="1001"/>
      <c r="H104" s="1001"/>
      <c r="I104" s="1001"/>
      <c r="J104" s="1002"/>
      <c r="K104" s="543" t="s">
        <v>12</v>
      </c>
      <c r="L104" s="545"/>
      <c r="M104" s="21"/>
    </row>
    <row r="105" spans="3:13" ht="7.8" customHeight="1" x14ac:dyDescent="0.3">
      <c r="C105" s="22"/>
      <c r="D105" s="528"/>
      <c r="E105" s="529"/>
      <c r="F105" s="1000"/>
      <c r="G105" s="1001"/>
      <c r="H105" s="1001"/>
      <c r="I105" s="1001"/>
      <c r="J105" s="1002"/>
      <c r="K105" s="540" t="s">
        <v>13</v>
      </c>
      <c r="L105" s="542"/>
      <c r="M105" s="21"/>
    </row>
    <row r="106" spans="3:13" ht="14.4" customHeight="1" x14ac:dyDescent="0.3">
      <c r="C106" s="22"/>
      <c r="D106" s="528"/>
      <c r="E106" s="529"/>
      <c r="F106" s="1000"/>
      <c r="G106" s="1001"/>
      <c r="H106" s="1001"/>
      <c r="I106" s="1001"/>
      <c r="J106" s="1002"/>
      <c r="K106" s="546">
        <v>45709</v>
      </c>
      <c r="L106" s="548"/>
      <c r="M106" s="21"/>
    </row>
    <row r="107" spans="3:13" ht="7.8" customHeight="1" x14ac:dyDescent="0.3">
      <c r="C107" s="22"/>
      <c r="D107" s="528"/>
      <c r="E107" s="529"/>
      <c r="F107" s="1000"/>
      <c r="G107" s="1001"/>
      <c r="H107" s="1001"/>
      <c r="I107" s="1001"/>
      <c r="J107" s="1002"/>
      <c r="K107" s="540" t="s">
        <v>14</v>
      </c>
      <c r="L107" s="542"/>
      <c r="M107" s="21"/>
    </row>
    <row r="108" spans="3:13" ht="14.4" customHeight="1" x14ac:dyDescent="0.3">
      <c r="C108" s="22"/>
      <c r="D108" s="531"/>
      <c r="E108" s="532"/>
      <c r="F108" s="1003"/>
      <c r="G108" s="1004"/>
      <c r="H108" s="1004"/>
      <c r="I108" s="1004"/>
      <c r="J108" s="1005"/>
      <c r="K108" s="543" t="s">
        <v>460</v>
      </c>
      <c r="L108" s="545"/>
      <c r="M108" s="21"/>
    </row>
    <row r="109" spans="3:13" x14ac:dyDescent="0.3">
      <c r="C109" s="22"/>
      <c r="M109" s="21"/>
    </row>
    <row r="110" spans="3:13" x14ac:dyDescent="0.3">
      <c r="C110" s="22"/>
      <c r="D110" s="985" t="s">
        <v>467</v>
      </c>
      <c r="E110" s="986"/>
      <c r="F110" s="986"/>
      <c r="G110" s="986"/>
      <c r="H110" s="986"/>
      <c r="I110" s="986"/>
      <c r="J110" s="986"/>
      <c r="K110" s="986"/>
      <c r="L110" s="987"/>
      <c r="M110" s="21"/>
    </row>
    <row r="111" spans="3:13" x14ac:dyDescent="0.3">
      <c r="C111" s="22"/>
      <c r="D111" s="988"/>
      <c r="E111" s="989"/>
      <c r="F111" s="989"/>
      <c r="G111" s="989"/>
      <c r="H111" s="989"/>
      <c r="I111" s="989"/>
      <c r="J111" s="989"/>
      <c r="K111" s="989"/>
      <c r="L111" s="990"/>
      <c r="M111" s="21"/>
    </row>
    <row r="112" spans="3:13" x14ac:dyDescent="0.3">
      <c r="C112" s="22"/>
      <c r="D112" s="991"/>
      <c r="E112" s="992"/>
      <c r="F112" s="992"/>
      <c r="G112" s="992"/>
      <c r="H112" s="992"/>
      <c r="I112" s="992"/>
      <c r="J112" s="992"/>
      <c r="K112" s="992"/>
      <c r="L112" s="993"/>
      <c r="M112" s="21"/>
    </row>
    <row r="113" spans="3:13" x14ac:dyDescent="0.3">
      <c r="C113" s="22"/>
      <c r="D113" s="991"/>
      <c r="E113" s="992"/>
      <c r="F113" s="992"/>
      <c r="G113" s="992"/>
      <c r="H113" s="992"/>
      <c r="I113" s="992"/>
      <c r="J113" s="992"/>
      <c r="K113" s="992"/>
      <c r="L113" s="993"/>
      <c r="M113" s="21"/>
    </row>
    <row r="114" spans="3:13" x14ac:dyDescent="0.3">
      <c r="C114" s="22"/>
      <c r="D114" s="994"/>
      <c r="E114" s="995"/>
      <c r="F114" s="995"/>
      <c r="G114" s="995"/>
      <c r="H114" s="995"/>
      <c r="I114" s="995"/>
      <c r="J114" s="995"/>
      <c r="K114" s="995"/>
      <c r="L114" s="996"/>
      <c r="M114" s="21"/>
    </row>
    <row r="115" spans="3:13" x14ac:dyDescent="0.3">
      <c r="C115" s="22"/>
      <c r="M115" s="21"/>
    </row>
    <row r="116" spans="3:13" x14ac:dyDescent="0.3">
      <c r="C116" s="22"/>
      <c r="D116" s="985" t="s">
        <v>468</v>
      </c>
      <c r="E116" s="986"/>
      <c r="F116" s="986"/>
      <c r="G116" s="986"/>
      <c r="H116" s="986"/>
      <c r="I116" s="986"/>
      <c r="J116" s="986"/>
      <c r="K116" s="986"/>
      <c r="L116" s="987"/>
      <c r="M116" s="21"/>
    </row>
    <row r="117" spans="3:13" x14ac:dyDescent="0.3">
      <c r="C117" s="22"/>
      <c r="D117" s="988"/>
      <c r="E117" s="989"/>
      <c r="F117" s="989"/>
      <c r="G117" s="989"/>
      <c r="H117" s="989"/>
      <c r="I117" s="989"/>
      <c r="J117" s="989"/>
      <c r="K117" s="989"/>
      <c r="L117" s="990"/>
      <c r="M117" s="21"/>
    </row>
    <row r="118" spans="3:13" x14ac:dyDescent="0.3">
      <c r="C118" s="22"/>
      <c r="D118" s="991"/>
      <c r="E118" s="992"/>
      <c r="F118" s="992"/>
      <c r="G118" s="992"/>
      <c r="H118" s="992"/>
      <c r="I118" s="992"/>
      <c r="J118" s="992"/>
      <c r="K118" s="992"/>
      <c r="L118" s="993"/>
      <c r="M118" s="21"/>
    </row>
    <row r="119" spans="3:13" x14ac:dyDescent="0.3">
      <c r="C119" s="22"/>
      <c r="D119" s="991"/>
      <c r="E119" s="992"/>
      <c r="F119" s="992"/>
      <c r="G119" s="992"/>
      <c r="H119" s="992"/>
      <c r="I119" s="992"/>
      <c r="J119" s="992"/>
      <c r="K119" s="992"/>
      <c r="L119" s="993"/>
      <c r="M119" s="21"/>
    </row>
    <row r="120" spans="3:13" x14ac:dyDescent="0.3">
      <c r="C120" s="22"/>
      <c r="D120" s="994"/>
      <c r="E120" s="995"/>
      <c r="F120" s="995"/>
      <c r="G120" s="995"/>
      <c r="H120" s="995"/>
      <c r="I120" s="995"/>
      <c r="J120" s="995"/>
      <c r="K120" s="995"/>
      <c r="L120" s="996"/>
      <c r="M120" s="21"/>
    </row>
    <row r="121" spans="3:13" x14ac:dyDescent="0.3">
      <c r="C121" s="22"/>
      <c r="D121" s="456"/>
      <c r="E121" s="454"/>
      <c r="F121" s="454"/>
      <c r="G121" s="454"/>
      <c r="H121" s="454"/>
      <c r="I121" s="454"/>
      <c r="J121" s="454"/>
      <c r="K121" s="454"/>
      <c r="L121" s="456"/>
      <c r="M121" s="21"/>
    </row>
    <row r="122" spans="3:13" x14ac:dyDescent="0.3">
      <c r="C122" s="22"/>
      <c r="D122" s="985" t="s">
        <v>469</v>
      </c>
      <c r="E122" s="986"/>
      <c r="F122" s="986"/>
      <c r="G122" s="986"/>
      <c r="H122" s="986"/>
      <c r="I122" s="986"/>
      <c r="J122" s="986"/>
      <c r="K122" s="986"/>
      <c r="L122" s="987"/>
      <c r="M122" s="21"/>
    </row>
    <row r="123" spans="3:13" x14ac:dyDescent="0.3">
      <c r="C123" s="22"/>
      <c r="D123" s="525"/>
      <c r="E123" s="526"/>
      <c r="F123" s="526"/>
      <c r="G123" s="526"/>
      <c r="H123" s="526"/>
      <c r="I123" s="526"/>
      <c r="J123" s="526"/>
      <c r="K123" s="526"/>
      <c r="L123" s="527"/>
      <c r="M123" s="21"/>
    </row>
    <row r="124" spans="3:13" x14ac:dyDescent="0.3">
      <c r="C124" s="22"/>
      <c r="D124" s="528"/>
      <c r="E124" s="529"/>
      <c r="F124" s="529"/>
      <c r="G124" s="529"/>
      <c r="H124" s="529"/>
      <c r="I124" s="529"/>
      <c r="J124" s="529"/>
      <c r="K124" s="529"/>
      <c r="L124" s="530"/>
      <c r="M124" s="21"/>
    </row>
    <row r="125" spans="3:13" x14ac:dyDescent="0.3">
      <c r="C125" s="22"/>
      <c r="D125" s="528"/>
      <c r="E125" s="529"/>
      <c r="F125" s="529"/>
      <c r="G125" s="529"/>
      <c r="H125" s="529"/>
      <c r="I125" s="529"/>
      <c r="J125" s="529"/>
      <c r="K125" s="529"/>
      <c r="L125" s="530"/>
      <c r="M125" s="21"/>
    </row>
    <row r="126" spans="3:13" x14ac:dyDescent="0.3">
      <c r="C126" s="22"/>
      <c r="D126" s="531"/>
      <c r="E126" s="532"/>
      <c r="F126" s="532"/>
      <c r="G126" s="532"/>
      <c r="H126" s="532"/>
      <c r="I126" s="532"/>
      <c r="J126" s="532"/>
      <c r="K126" s="532"/>
      <c r="L126" s="533"/>
      <c r="M126" s="21"/>
    </row>
    <row r="127" spans="3:13" x14ac:dyDescent="0.3">
      <c r="C127" s="22"/>
      <c r="D127" s="456"/>
      <c r="E127" s="454"/>
      <c r="F127" s="454"/>
      <c r="G127" s="454"/>
      <c r="H127" s="454"/>
      <c r="I127" s="454"/>
      <c r="J127" s="454"/>
      <c r="K127" s="454"/>
      <c r="L127" s="456"/>
      <c r="M127" s="21"/>
    </row>
    <row r="128" spans="3:13" x14ac:dyDescent="0.3">
      <c r="C128" s="22"/>
      <c r="D128" s="985" t="s">
        <v>470</v>
      </c>
      <c r="E128" s="986"/>
      <c r="F128" s="986"/>
      <c r="G128" s="986"/>
      <c r="H128" s="986"/>
      <c r="I128" s="986"/>
      <c r="J128" s="986"/>
      <c r="K128" s="986"/>
      <c r="L128" s="987"/>
      <c r="M128" s="21"/>
    </row>
    <row r="129" spans="3:14" x14ac:dyDescent="0.3">
      <c r="C129" s="22"/>
      <c r="D129" s="1006"/>
      <c r="E129" s="1007"/>
      <c r="F129" s="1007"/>
      <c r="G129" s="1007"/>
      <c r="H129" s="1007"/>
      <c r="I129" s="1007"/>
      <c r="J129" s="1007"/>
      <c r="K129" s="1007"/>
      <c r="L129" s="1008"/>
      <c r="M129" s="21"/>
    </row>
    <row r="130" spans="3:14" x14ac:dyDescent="0.3">
      <c r="C130" s="22"/>
      <c r="D130" s="1009"/>
      <c r="E130" s="1010"/>
      <c r="F130" s="1010"/>
      <c r="G130" s="1010"/>
      <c r="H130" s="1010"/>
      <c r="I130" s="1010"/>
      <c r="J130" s="1010"/>
      <c r="K130" s="1010"/>
      <c r="L130" s="1011"/>
      <c r="M130" s="21"/>
    </row>
    <row r="131" spans="3:14" x14ac:dyDescent="0.3">
      <c r="C131" s="22"/>
      <c r="D131" s="1009"/>
      <c r="E131" s="1010"/>
      <c r="F131" s="1010"/>
      <c r="G131" s="1010"/>
      <c r="H131" s="1010"/>
      <c r="I131" s="1010"/>
      <c r="J131" s="1010"/>
      <c r="K131" s="1010"/>
      <c r="L131" s="1011"/>
      <c r="M131" s="21"/>
    </row>
    <row r="132" spans="3:14" x14ac:dyDescent="0.3">
      <c r="C132" s="22"/>
      <c r="D132" s="1009"/>
      <c r="E132" s="1010"/>
      <c r="F132" s="1010"/>
      <c r="G132" s="1010"/>
      <c r="H132" s="1010"/>
      <c r="I132" s="1010"/>
      <c r="J132" s="1010"/>
      <c r="K132" s="1010"/>
      <c r="L132" s="1011"/>
      <c r="M132" s="21"/>
    </row>
    <row r="133" spans="3:14" x14ac:dyDescent="0.3">
      <c r="C133" s="22"/>
      <c r="D133" s="1009"/>
      <c r="E133" s="1010"/>
      <c r="F133" s="1010"/>
      <c r="G133" s="1010"/>
      <c r="H133" s="1010"/>
      <c r="I133" s="1010"/>
      <c r="J133" s="1010"/>
      <c r="K133" s="1010"/>
      <c r="L133" s="1011"/>
      <c r="M133" s="21"/>
    </row>
    <row r="134" spans="3:14" x14ac:dyDescent="0.3">
      <c r="C134" s="22"/>
      <c r="D134" s="1009"/>
      <c r="E134" s="1010"/>
      <c r="F134" s="1010"/>
      <c r="G134" s="1010"/>
      <c r="H134" s="1010"/>
      <c r="I134" s="1010"/>
      <c r="J134" s="1010"/>
      <c r="K134" s="1010"/>
      <c r="L134" s="1011"/>
      <c r="M134" s="21"/>
    </row>
    <row r="135" spans="3:14" x14ac:dyDescent="0.3">
      <c r="C135" s="22"/>
      <c r="D135" s="1009"/>
      <c r="E135" s="1010"/>
      <c r="F135" s="1010"/>
      <c r="G135" s="1010"/>
      <c r="H135" s="1010"/>
      <c r="I135" s="1010"/>
      <c r="J135" s="1010"/>
      <c r="K135" s="1010"/>
      <c r="L135" s="1011"/>
      <c r="M135" s="21"/>
    </row>
    <row r="136" spans="3:14" x14ac:dyDescent="0.3">
      <c r="C136" s="22"/>
      <c r="D136" s="1009"/>
      <c r="E136" s="1010"/>
      <c r="F136" s="1010"/>
      <c r="G136" s="1010"/>
      <c r="H136" s="1010"/>
      <c r="I136" s="1010"/>
      <c r="J136" s="1010"/>
      <c r="K136" s="1010"/>
      <c r="L136" s="1011"/>
      <c r="M136" s="21"/>
    </row>
    <row r="137" spans="3:14" x14ac:dyDescent="0.3">
      <c r="C137" s="22"/>
      <c r="D137" s="1009"/>
      <c r="E137" s="1010"/>
      <c r="F137" s="1010"/>
      <c r="G137" s="1010"/>
      <c r="H137" s="1010"/>
      <c r="I137" s="1010"/>
      <c r="J137" s="1010"/>
      <c r="K137" s="1010"/>
      <c r="L137" s="1011"/>
      <c r="M137" s="21"/>
    </row>
    <row r="138" spans="3:14" x14ac:dyDescent="0.3">
      <c r="C138" s="22"/>
      <c r="D138" s="1009"/>
      <c r="E138" s="1010"/>
      <c r="F138" s="1010"/>
      <c r="G138" s="1010"/>
      <c r="H138" s="1010"/>
      <c r="I138" s="1010"/>
      <c r="J138" s="1010"/>
      <c r="K138" s="1010"/>
      <c r="L138" s="1011"/>
      <c r="M138" s="21"/>
    </row>
    <row r="139" spans="3:14" x14ac:dyDescent="0.3">
      <c r="C139" s="22"/>
      <c r="D139" s="1009"/>
      <c r="E139" s="1010"/>
      <c r="F139" s="1010"/>
      <c r="G139" s="1010"/>
      <c r="H139" s="1010"/>
      <c r="I139" s="1010"/>
      <c r="J139" s="1010"/>
      <c r="K139" s="1010"/>
      <c r="L139" s="1011"/>
      <c r="M139" s="21"/>
    </row>
    <row r="140" spans="3:14" x14ac:dyDescent="0.3">
      <c r="C140" s="22"/>
      <c r="D140" s="1009"/>
      <c r="E140" s="1010"/>
      <c r="F140" s="1010"/>
      <c r="G140" s="1010"/>
      <c r="H140" s="1010"/>
      <c r="I140" s="1010"/>
      <c r="J140" s="1010"/>
      <c r="K140" s="1010"/>
      <c r="L140" s="1011"/>
      <c r="M140" s="21"/>
    </row>
    <row r="141" spans="3:14" x14ac:dyDescent="0.3">
      <c r="C141" s="22"/>
      <c r="D141" s="1009"/>
      <c r="E141" s="1010"/>
      <c r="F141" s="1010"/>
      <c r="G141" s="1010"/>
      <c r="H141" s="1010"/>
      <c r="I141" s="1010"/>
      <c r="J141" s="1010"/>
      <c r="K141" s="1010"/>
      <c r="L141" s="1011"/>
      <c r="M141" s="21"/>
    </row>
    <row r="142" spans="3:14" x14ac:dyDescent="0.3">
      <c r="C142" s="22"/>
      <c r="D142" s="1009"/>
      <c r="E142" s="1010"/>
      <c r="F142" s="1010"/>
      <c r="G142" s="1010"/>
      <c r="H142" s="1010"/>
      <c r="I142" s="1010"/>
      <c r="J142" s="1010"/>
      <c r="K142" s="1010"/>
      <c r="L142" s="1011"/>
      <c r="M142" s="21"/>
    </row>
    <row r="143" spans="3:14" x14ac:dyDescent="0.3">
      <c r="C143" s="22"/>
      <c r="D143" s="1009"/>
      <c r="E143" s="1010"/>
      <c r="F143" s="1010"/>
      <c r="G143" s="1010"/>
      <c r="H143" s="1010"/>
      <c r="I143" s="1010"/>
      <c r="J143" s="1010"/>
      <c r="K143" s="1010"/>
      <c r="L143" s="1011"/>
      <c r="M143" s="21"/>
    </row>
    <row r="144" spans="3:14" x14ac:dyDescent="0.3">
      <c r="C144" s="22"/>
      <c r="D144" s="1009"/>
      <c r="E144" s="1010"/>
      <c r="F144" s="1010"/>
      <c r="G144" s="1010"/>
      <c r="H144" s="1010"/>
      <c r="I144" s="1010"/>
      <c r="J144" s="1010"/>
      <c r="K144" s="1010"/>
      <c r="L144" s="1011"/>
      <c r="N144" s="22"/>
    </row>
    <row r="145" spans="3:13" x14ac:dyDescent="0.3">
      <c r="C145" s="22"/>
      <c r="D145" s="1012"/>
      <c r="E145" s="1013"/>
      <c r="F145" s="1013"/>
      <c r="G145" s="1013"/>
      <c r="H145" s="1013"/>
      <c r="I145" s="1013"/>
      <c r="J145" s="1013"/>
      <c r="K145" s="1013"/>
      <c r="L145" s="1014"/>
      <c r="M145" s="21"/>
    </row>
    <row r="146" spans="3:13" x14ac:dyDescent="0.3">
      <c r="C146" s="26"/>
      <c r="D146" s="27"/>
      <c r="E146" s="27"/>
      <c r="F146" s="27"/>
      <c r="G146" s="27"/>
      <c r="H146" s="27"/>
      <c r="I146" s="27"/>
      <c r="J146" s="27"/>
      <c r="K146" s="27"/>
      <c r="L146" s="27"/>
      <c r="M146" s="28"/>
    </row>
    <row r="148" spans="3:13" ht="12.6" customHeight="1" x14ac:dyDescent="0.3"/>
    <row r="149" spans="3:13" x14ac:dyDescent="0.3">
      <c r="C149" s="49"/>
      <c r="D149" s="18"/>
      <c r="E149" s="18"/>
      <c r="F149" s="18"/>
      <c r="G149" s="18"/>
      <c r="H149" s="18"/>
      <c r="I149" s="18"/>
      <c r="J149" s="18"/>
      <c r="K149" s="18"/>
      <c r="L149" s="18"/>
      <c r="M149" s="50"/>
    </row>
    <row r="150" spans="3:13" ht="7.8" customHeight="1" x14ac:dyDescent="0.3">
      <c r="C150" s="22"/>
      <c r="D150" s="525"/>
      <c r="E150" s="526"/>
      <c r="F150" s="997" t="s">
        <v>16</v>
      </c>
      <c r="G150" s="998"/>
      <c r="H150" s="998"/>
      <c r="I150" s="998"/>
      <c r="J150" s="999"/>
      <c r="K150" s="540" t="s">
        <v>10</v>
      </c>
      <c r="L150" s="542"/>
      <c r="M150" s="21"/>
    </row>
    <row r="151" spans="3:13" ht="14.4" customHeight="1" x14ac:dyDescent="0.3">
      <c r="C151" s="22"/>
      <c r="D151" s="528"/>
      <c r="E151" s="529"/>
      <c r="F151" s="1000"/>
      <c r="G151" s="1001"/>
      <c r="H151" s="1001"/>
      <c r="I151" s="1001"/>
      <c r="J151" s="1002"/>
      <c r="K151" s="543" t="s">
        <v>15</v>
      </c>
      <c r="L151" s="545"/>
      <c r="M151" s="21"/>
    </row>
    <row r="152" spans="3:13" ht="7.8" customHeight="1" x14ac:dyDescent="0.3">
      <c r="C152" s="22"/>
      <c r="D152" s="528"/>
      <c r="E152" s="529"/>
      <c r="F152" s="1000"/>
      <c r="G152" s="1001"/>
      <c r="H152" s="1001"/>
      <c r="I152" s="1001"/>
      <c r="J152" s="1002"/>
      <c r="K152" s="540" t="s">
        <v>11</v>
      </c>
      <c r="L152" s="542"/>
      <c r="M152" s="21"/>
    </row>
    <row r="153" spans="3:13" ht="14.4" customHeight="1" x14ac:dyDescent="0.3">
      <c r="C153" s="22"/>
      <c r="D153" s="528"/>
      <c r="E153" s="529"/>
      <c r="F153" s="1000"/>
      <c r="G153" s="1001"/>
      <c r="H153" s="1001"/>
      <c r="I153" s="1001"/>
      <c r="J153" s="1002"/>
      <c r="K153" s="543" t="s">
        <v>12</v>
      </c>
      <c r="L153" s="545"/>
      <c r="M153" s="21"/>
    </row>
    <row r="154" spans="3:13" ht="7.8" customHeight="1" x14ac:dyDescent="0.3">
      <c r="C154" s="22"/>
      <c r="D154" s="528"/>
      <c r="E154" s="529"/>
      <c r="F154" s="1000"/>
      <c r="G154" s="1001"/>
      <c r="H154" s="1001"/>
      <c r="I154" s="1001"/>
      <c r="J154" s="1002"/>
      <c r="K154" s="540" t="s">
        <v>13</v>
      </c>
      <c r="L154" s="542"/>
      <c r="M154" s="21"/>
    </row>
    <row r="155" spans="3:13" ht="14.4" customHeight="1" x14ac:dyDescent="0.3">
      <c r="C155" s="22"/>
      <c r="D155" s="528"/>
      <c r="E155" s="529"/>
      <c r="F155" s="1000"/>
      <c r="G155" s="1001"/>
      <c r="H155" s="1001"/>
      <c r="I155" s="1001"/>
      <c r="J155" s="1002"/>
      <c r="K155" s="546">
        <v>45709</v>
      </c>
      <c r="L155" s="548"/>
      <c r="M155" s="21"/>
    </row>
    <row r="156" spans="3:13" ht="7.8" customHeight="1" x14ac:dyDescent="0.3">
      <c r="C156" s="22"/>
      <c r="D156" s="528"/>
      <c r="E156" s="529"/>
      <c r="F156" s="1000"/>
      <c r="G156" s="1001"/>
      <c r="H156" s="1001"/>
      <c r="I156" s="1001"/>
      <c r="J156" s="1002"/>
      <c r="K156" s="540" t="s">
        <v>14</v>
      </c>
      <c r="L156" s="542"/>
      <c r="M156" s="21"/>
    </row>
    <row r="157" spans="3:13" ht="14.4" customHeight="1" x14ac:dyDescent="0.3">
      <c r="C157" s="22"/>
      <c r="D157" s="531"/>
      <c r="E157" s="532"/>
      <c r="F157" s="1003"/>
      <c r="G157" s="1004"/>
      <c r="H157" s="1004"/>
      <c r="I157" s="1004"/>
      <c r="J157" s="1005"/>
      <c r="K157" s="543" t="s">
        <v>460</v>
      </c>
      <c r="L157" s="545"/>
      <c r="M157" s="21"/>
    </row>
    <row r="158" spans="3:13" x14ac:dyDescent="0.3">
      <c r="C158" s="22"/>
      <c r="M158" s="21"/>
    </row>
    <row r="159" spans="3:13" x14ac:dyDescent="0.3">
      <c r="C159" s="22"/>
      <c r="D159" s="985" t="s">
        <v>470</v>
      </c>
      <c r="E159" s="986"/>
      <c r="F159" s="986"/>
      <c r="G159" s="986"/>
      <c r="H159" s="986"/>
      <c r="I159" s="986"/>
      <c r="J159" s="986"/>
      <c r="K159" s="986"/>
      <c r="L159" s="987"/>
      <c r="M159" s="21"/>
    </row>
    <row r="160" spans="3:13" x14ac:dyDescent="0.3">
      <c r="C160" s="22"/>
      <c r="D160" s="988"/>
      <c r="E160" s="989"/>
      <c r="F160" s="989"/>
      <c r="G160" s="989"/>
      <c r="H160" s="989"/>
      <c r="I160" s="989"/>
      <c r="J160" s="989"/>
      <c r="K160" s="989"/>
      <c r="L160" s="990"/>
      <c r="M160" s="21"/>
    </row>
    <row r="161" spans="3:13" x14ac:dyDescent="0.3">
      <c r="C161" s="22"/>
      <c r="D161" s="991"/>
      <c r="E161" s="992"/>
      <c r="F161" s="992"/>
      <c r="G161" s="992"/>
      <c r="H161" s="992"/>
      <c r="I161" s="992"/>
      <c r="J161" s="992"/>
      <c r="K161" s="992"/>
      <c r="L161" s="993"/>
      <c r="M161" s="21"/>
    </row>
    <row r="162" spans="3:13" x14ac:dyDescent="0.3">
      <c r="C162" s="22"/>
      <c r="D162" s="991"/>
      <c r="E162" s="992"/>
      <c r="F162" s="992"/>
      <c r="G162" s="992"/>
      <c r="H162" s="992"/>
      <c r="I162" s="992"/>
      <c r="J162" s="992"/>
      <c r="K162" s="992"/>
      <c r="L162" s="993"/>
      <c r="M162" s="21"/>
    </row>
    <row r="163" spans="3:13" x14ac:dyDescent="0.3">
      <c r="C163" s="22"/>
      <c r="D163" s="991"/>
      <c r="E163" s="992"/>
      <c r="F163" s="992"/>
      <c r="G163" s="992"/>
      <c r="H163" s="992"/>
      <c r="I163" s="992"/>
      <c r="J163" s="992"/>
      <c r="K163" s="992"/>
      <c r="L163" s="993"/>
      <c r="M163" s="21"/>
    </row>
    <row r="164" spans="3:13" x14ac:dyDescent="0.3">
      <c r="C164" s="22"/>
      <c r="D164" s="991"/>
      <c r="E164" s="992"/>
      <c r="F164" s="992"/>
      <c r="G164" s="992"/>
      <c r="H164" s="992"/>
      <c r="I164" s="992"/>
      <c r="J164" s="992"/>
      <c r="K164" s="992"/>
      <c r="L164" s="993"/>
      <c r="M164" s="21"/>
    </row>
    <row r="165" spans="3:13" x14ac:dyDescent="0.3">
      <c r="C165" s="22"/>
      <c r="D165" s="991"/>
      <c r="E165" s="992"/>
      <c r="F165" s="992"/>
      <c r="G165" s="992"/>
      <c r="H165" s="992"/>
      <c r="I165" s="992"/>
      <c r="J165" s="992"/>
      <c r="K165" s="992"/>
      <c r="L165" s="993"/>
      <c r="M165" s="21"/>
    </row>
    <row r="166" spans="3:13" x14ac:dyDescent="0.3">
      <c r="C166" s="22"/>
      <c r="D166" s="991"/>
      <c r="E166" s="992"/>
      <c r="F166" s="992"/>
      <c r="G166" s="992"/>
      <c r="H166" s="992"/>
      <c r="I166" s="992"/>
      <c r="J166" s="992"/>
      <c r="K166" s="992"/>
      <c r="L166" s="993"/>
      <c r="M166" s="21"/>
    </row>
    <row r="167" spans="3:13" x14ac:dyDescent="0.3">
      <c r="C167" s="22"/>
      <c r="D167" s="991"/>
      <c r="E167" s="992"/>
      <c r="F167" s="992"/>
      <c r="G167" s="992"/>
      <c r="H167" s="992"/>
      <c r="I167" s="992"/>
      <c r="J167" s="992"/>
      <c r="K167" s="992"/>
      <c r="L167" s="993"/>
      <c r="M167" s="21"/>
    </row>
    <row r="168" spans="3:13" x14ac:dyDescent="0.3">
      <c r="C168" s="22"/>
      <c r="D168" s="991"/>
      <c r="E168" s="992"/>
      <c r="F168" s="992"/>
      <c r="G168" s="992"/>
      <c r="H168" s="992"/>
      <c r="I168" s="992"/>
      <c r="J168" s="992"/>
      <c r="K168" s="992"/>
      <c r="L168" s="993"/>
      <c r="M168" s="21"/>
    </row>
    <row r="169" spans="3:13" x14ac:dyDescent="0.3">
      <c r="C169" s="22"/>
      <c r="D169" s="991"/>
      <c r="E169" s="992"/>
      <c r="F169" s="992"/>
      <c r="G169" s="992"/>
      <c r="H169" s="992"/>
      <c r="I169" s="992"/>
      <c r="J169" s="992"/>
      <c r="K169" s="992"/>
      <c r="L169" s="993"/>
      <c r="M169" s="21"/>
    </row>
    <row r="170" spans="3:13" x14ac:dyDescent="0.3">
      <c r="C170" s="22"/>
      <c r="D170" s="991"/>
      <c r="E170" s="992"/>
      <c r="F170" s="992"/>
      <c r="G170" s="992"/>
      <c r="H170" s="992"/>
      <c r="I170" s="992"/>
      <c r="J170" s="992"/>
      <c r="K170" s="992"/>
      <c r="L170" s="993"/>
      <c r="M170" s="21"/>
    </row>
    <row r="171" spans="3:13" x14ac:dyDescent="0.3">
      <c r="C171" s="22"/>
      <c r="D171" s="991"/>
      <c r="E171" s="992"/>
      <c r="F171" s="992"/>
      <c r="G171" s="992"/>
      <c r="H171" s="992"/>
      <c r="I171" s="992"/>
      <c r="J171" s="992"/>
      <c r="K171" s="992"/>
      <c r="L171" s="993"/>
      <c r="M171" s="21"/>
    </row>
    <row r="172" spans="3:13" x14ac:dyDescent="0.3">
      <c r="C172" s="22"/>
      <c r="D172" s="991"/>
      <c r="E172" s="992"/>
      <c r="F172" s="992"/>
      <c r="G172" s="992"/>
      <c r="H172" s="992"/>
      <c r="I172" s="992"/>
      <c r="J172" s="992"/>
      <c r="K172" s="992"/>
      <c r="L172" s="993"/>
      <c r="M172" s="21"/>
    </row>
    <row r="173" spans="3:13" x14ac:dyDescent="0.3">
      <c r="C173" s="22"/>
      <c r="D173" s="991"/>
      <c r="E173" s="992"/>
      <c r="F173" s="992"/>
      <c r="G173" s="992"/>
      <c r="H173" s="992"/>
      <c r="I173" s="992"/>
      <c r="J173" s="992"/>
      <c r="K173" s="992"/>
      <c r="L173" s="993"/>
      <c r="M173" s="21"/>
    </row>
    <row r="174" spans="3:13" x14ac:dyDescent="0.3">
      <c r="C174" s="22"/>
      <c r="D174" s="991"/>
      <c r="E174" s="992"/>
      <c r="F174" s="992"/>
      <c r="G174" s="992"/>
      <c r="H174" s="992"/>
      <c r="I174" s="992"/>
      <c r="J174" s="992"/>
      <c r="K174" s="992"/>
      <c r="L174" s="993"/>
      <c r="M174" s="21"/>
    </row>
    <row r="175" spans="3:13" x14ac:dyDescent="0.3">
      <c r="C175" s="22"/>
      <c r="D175" s="991"/>
      <c r="E175" s="992"/>
      <c r="F175" s="992"/>
      <c r="G175" s="992"/>
      <c r="H175" s="992"/>
      <c r="I175" s="992"/>
      <c r="J175" s="992"/>
      <c r="K175" s="992"/>
      <c r="L175" s="993"/>
      <c r="M175" s="21"/>
    </row>
    <row r="176" spans="3:13" x14ac:dyDescent="0.3">
      <c r="C176" s="22"/>
      <c r="D176" s="991"/>
      <c r="E176" s="992"/>
      <c r="F176" s="992"/>
      <c r="G176" s="992"/>
      <c r="H176" s="992"/>
      <c r="I176" s="992"/>
      <c r="J176" s="992"/>
      <c r="K176" s="992"/>
      <c r="L176" s="993"/>
      <c r="M176" s="21"/>
    </row>
    <row r="177" spans="3:13" x14ac:dyDescent="0.3">
      <c r="C177" s="22"/>
      <c r="D177" s="991"/>
      <c r="E177" s="992"/>
      <c r="F177" s="992"/>
      <c r="G177" s="992"/>
      <c r="H177" s="992"/>
      <c r="I177" s="992"/>
      <c r="J177" s="992"/>
      <c r="K177" s="992"/>
      <c r="L177" s="993"/>
      <c r="M177" s="21"/>
    </row>
    <row r="178" spans="3:13" x14ac:dyDescent="0.3">
      <c r="C178" s="22"/>
      <c r="D178" s="991"/>
      <c r="E178" s="992"/>
      <c r="F178" s="992"/>
      <c r="G178" s="992"/>
      <c r="H178" s="992"/>
      <c r="I178" s="992"/>
      <c r="J178" s="992"/>
      <c r="K178" s="992"/>
      <c r="L178" s="993"/>
      <c r="M178" s="21"/>
    </row>
    <row r="179" spans="3:13" x14ac:dyDescent="0.3">
      <c r="C179" s="22"/>
      <c r="D179" s="991"/>
      <c r="E179" s="992"/>
      <c r="F179" s="992"/>
      <c r="G179" s="992"/>
      <c r="H179" s="992"/>
      <c r="I179" s="992"/>
      <c r="J179" s="992"/>
      <c r="K179" s="992"/>
      <c r="L179" s="993"/>
      <c r="M179" s="21"/>
    </row>
    <row r="180" spans="3:13" x14ac:dyDescent="0.3">
      <c r="C180" s="22"/>
      <c r="D180" s="991"/>
      <c r="E180" s="992"/>
      <c r="F180" s="992"/>
      <c r="G180" s="992"/>
      <c r="H180" s="992"/>
      <c r="I180" s="992"/>
      <c r="J180" s="992"/>
      <c r="K180" s="992"/>
      <c r="L180" s="993"/>
      <c r="M180" s="21"/>
    </row>
    <row r="181" spans="3:13" x14ac:dyDescent="0.3">
      <c r="C181" s="22"/>
      <c r="D181" s="991"/>
      <c r="E181" s="992"/>
      <c r="F181" s="992"/>
      <c r="G181" s="992"/>
      <c r="H181" s="992"/>
      <c r="I181" s="992"/>
      <c r="J181" s="992"/>
      <c r="K181" s="992"/>
      <c r="L181" s="993"/>
      <c r="M181" s="21"/>
    </row>
    <row r="182" spans="3:13" x14ac:dyDescent="0.3">
      <c r="C182" s="22"/>
      <c r="D182" s="991"/>
      <c r="E182" s="992"/>
      <c r="F182" s="992"/>
      <c r="G182" s="992"/>
      <c r="H182" s="992"/>
      <c r="I182" s="992"/>
      <c r="J182" s="992"/>
      <c r="K182" s="992"/>
      <c r="L182" s="993"/>
      <c r="M182" s="21"/>
    </row>
    <row r="183" spans="3:13" x14ac:dyDescent="0.3">
      <c r="C183" s="22"/>
      <c r="D183" s="991"/>
      <c r="E183" s="992"/>
      <c r="F183" s="992"/>
      <c r="G183" s="992"/>
      <c r="H183" s="992"/>
      <c r="I183" s="992"/>
      <c r="J183" s="992"/>
      <c r="K183" s="992"/>
      <c r="L183" s="993"/>
      <c r="M183" s="21"/>
    </row>
    <row r="184" spans="3:13" x14ac:dyDescent="0.3">
      <c r="C184" s="22"/>
      <c r="D184" s="991"/>
      <c r="E184" s="992"/>
      <c r="F184" s="992"/>
      <c r="G184" s="992"/>
      <c r="H184" s="992"/>
      <c r="I184" s="992"/>
      <c r="J184" s="992"/>
      <c r="K184" s="992"/>
      <c r="L184" s="993"/>
      <c r="M184" s="21"/>
    </row>
    <row r="185" spans="3:13" x14ac:dyDescent="0.3">
      <c r="C185" s="22"/>
      <c r="D185" s="991"/>
      <c r="E185" s="992"/>
      <c r="F185" s="992"/>
      <c r="G185" s="992"/>
      <c r="H185" s="992"/>
      <c r="I185" s="992"/>
      <c r="J185" s="992"/>
      <c r="K185" s="992"/>
      <c r="L185" s="993"/>
      <c r="M185" s="21"/>
    </row>
    <row r="186" spans="3:13" x14ac:dyDescent="0.3">
      <c r="C186" s="22"/>
      <c r="D186" s="991"/>
      <c r="E186" s="992"/>
      <c r="F186" s="992"/>
      <c r="G186" s="992"/>
      <c r="H186" s="992"/>
      <c r="I186" s="992"/>
      <c r="J186" s="992"/>
      <c r="K186" s="992"/>
      <c r="L186" s="993"/>
      <c r="M186" s="21"/>
    </row>
    <row r="187" spans="3:13" x14ac:dyDescent="0.3">
      <c r="C187" s="22"/>
      <c r="D187" s="991"/>
      <c r="E187" s="992"/>
      <c r="F187" s="992"/>
      <c r="G187" s="992"/>
      <c r="H187" s="992"/>
      <c r="I187" s="992"/>
      <c r="J187" s="992"/>
      <c r="K187" s="992"/>
      <c r="L187" s="993"/>
      <c r="M187" s="21"/>
    </row>
    <row r="188" spans="3:13" x14ac:dyDescent="0.3">
      <c r="C188" s="22"/>
      <c r="D188" s="991"/>
      <c r="E188" s="992"/>
      <c r="F188" s="992"/>
      <c r="G188" s="992"/>
      <c r="H188" s="992"/>
      <c r="I188" s="992"/>
      <c r="J188" s="992"/>
      <c r="K188" s="992"/>
      <c r="L188" s="993"/>
      <c r="M188" s="21"/>
    </row>
    <row r="189" spans="3:13" x14ac:dyDescent="0.3">
      <c r="C189" s="22"/>
      <c r="D189" s="991"/>
      <c r="E189" s="992"/>
      <c r="F189" s="992"/>
      <c r="G189" s="992"/>
      <c r="H189" s="992"/>
      <c r="I189" s="992"/>
      <c r="J189" s="992"/>
      <c r="K189" s="992"/>
      <c r="L189" s="993"/>
      <c r="M189" s="21"/>
    </row>
    <row r="190" spans="3:13" x14ac:dyDescent="0.3">
      <c r="C190" s="22"/>
      <c r="D190" s="991"/>
      <c r="E190" s="992"/>
      <c r="F190" s="992"/>
      <c r="G190" s="992"/>
      <c r="H190" s="992"/>
      <c r="I190" s="992"/>
      <c r="J190" s="992"/>
      <c r="K190" s="992"/>
      <c r="L190" s="993"/>
      <c r="M190" s="21"/>
    </row>
    <row r="191" spans="3:13" x14ac:dyDescent="0.3">
      <c r="C191" s="22"/>
      <c r="D191" s="991"/>
      <c r="E191" s="992"/>
      <c r="F191" s="992"/>
      <c r="G191" s="992"/>
      <c r="H191" s="992"/>
      <c r="I191" s="992"/>
      <c r="J191" s="992"/>
      <c r="K191" s="992"/>
      <c r="L191" s="993"/>
      <c r="M191" s="21"/>
    </row>
    <row r="192" spans="3:13" x14ac:dyDescent="0.3">
      <c r="C192" s="22"/>
      <c r="D192" s="991"/>
      <c r="E192" s="992"/>
      <c r="F192" s="992"/>
      <c r="G192" s="992"/>
      <c r="H192" s="992"/>
      <c r="I192" s="992"/>
      <c r="J192" s="992"/>
      <c r="K192" s="992"/>
      <c r="L192" s="993"/>
      <c r="M192" s="21"/>
    </row>
    <row r="193" spans="3:13" x14ac:dyDescent="0.3">
      <c r="C193" s="22"/>
      <c r="D193" s="991"/>
      <c r="E193" s="992"/>
      <c r="F193" s="992"/>
      <c r="G193" s="992"/>
      <c r="H193" s="992"/>
      <c r="I193" s="992"/>
      <c r="J193" s="992"/>
      <c r="K193" s="992"/>
      <c r="L193" s="993"/>
      <c r="M193" s="21"/>
    </row>
    <row r="194" spans="3:13" x14ac:dyDescent="0.3">
      <c r="C194" s="22"/>
      <c r="D194" s="994"/>
      <c r="E194" s="995"/>
      <c r="F194" s="995"/>
      <c r="G194" s="995"/>
      <c r="H194" s="995"/>
      <c r="I194" s="995"/>
      <c r="J194" s="995"/>
      <c r="K194" s="995"/>
      <c r="L194" s="996"/>
      <c r="M194" s="21"/>
    </row>
    <row r="195" spans="3:13" x14ac:dyDescent="0.3">
      <c r="C195" s="26"/>
      <c r="D195" s="27"/>
      <c r="E195" s="27"/>
      <c r="F195" s="27"/>
      <c r="G195" s="27"/>
      <c r="H195" s="27"/>
      <c r="I195" s="27"/>
      <c r="J195" s="27"/>
      <c r="K195" s="27"/>
      <c r="L195" s="27"/>
      <c r="M195" s="28"/>
    </row>
    <row r="197" spans="3:13" ht="12.6" customHeight="1" x14ac:dyDescent="0.3"/>
    <row r="198" spans="3:13" x14ac:dyDescent="0.3">
      <c r="C198" s="49"/>
      <c r="D198" s="18"/>
      <c r="E198" s="18"/>
      <c r="F198" s="18"/>
      <c r="G198" s="18"/>
      <c r="H198" s="18"/>
      <c r="I198" s="18"/>
      <c r="J198" s="18"/>
      <c r="K198" s="18"/>
      <c r="L198" s="18"/>
      <c r="M198" s="50"/>
    </row>
    <row r="199" spans="3:13" ht="7.8" customHeight="1" x14ac:dyDescent="0.3">
      <c r="C199" s="22"/>
      <c r="D199" s="525"/>
      <c r="E199" s="526"/>
      <c r="F199" s="997" t="s">
        <v>16</v>
      </c>
      <c r="G199" s="998"/>
      <c r="H199" s="998"/>
      <c r="I199" s="998"/>
      <c r="J199" s="999"/>
      <c r="K199" s="540" t="s">
        <v>10</v>
      </c>
      <c r="L199" s="542"/>
      <c r="M199" s="21"/>
    </row>
    <row r="200" spans="3:13" ht="14.4" customHeight="1" x14ac:dyDescent="0.3">
      <c r="C200" s="22"/>
      <c r="D200" s="528"/>
      <c r="E200" s="529"/>
      <c r="F200" s="1000"/>
      <c r="G200" s="1001"/>
      <c r="H200" s="1001"/>
      <c r="I200" s="1001"/>
      <c r="J200" s="1002"/>
      <c r="K200" s="543" t="s">
        <v>15</v>
      </c>
      <c r="L200" s="545"/>
      <c r="M200" s="21"/>
    </row>
    <row r="201" spans="3:13" ht="7.8" customHeight="1" x14ac:dyDescent="0.3">
      <c r="C201" s="22"/>
      <c r="D201" s="528"/>
      <c r="E201" s="529"/>
      <c r="F201" s="1000"/>
      <c r="G201" s="1001"/>
      <c r="H201" s="1001"/>
      <c r="I201" s="1001"/>
      <c r="J201" s="1002"/>
      <c r="K201" s="540" t="s">
        <v>11</v>
      </c>
      <c r="L201" s="542"/>
      <c r="M201" s="21"/>
    </row>
    <row r="202" spans="3:13" ht="14.4" customHeight="1" x14ac:dyDescent="0.3">
      <c r="C202" s="22"/>
      <c r="D202" s="528"/>
      <c r="E202" s="529"/>
      <c r="F202" s="1000"/>
      <c r="G202" s="1001"/>
      <c r="H202" s="1001"/>
      <c r="I202" s="1001"/>
      <c r="J202" s="1002"/>
      <c r="K202" s="543" t="s">
        <v>12</v>
      </c>
      <c r="L202" s="545"/>
      <c r="M202" s="21"/>
    </row>
    <row r="203" spans="3:13" ht="7.8" customHeight="1" x14ac:dyDescent="0.3">
      <c r="C203" s="22"/>
      <c r="D203" s="528"/>
      <c r="E203" s="529"/>
      <c r="F203" s="1000"/>
      <c r="G203" s="1001"/>
      <c r="H203" s="1001"/>
      <c r="I203" s="1001"/>
      <c r="J203" s="1002"/>
      <c r="K203" s="540" t="s">
        <v>13</v>
      </c>
      <c r="L203" s="542"/>
      <c r="M203" s="21"/>
    </row>
    <row r="204" spans="3:13" ht="14.4" customHeight="1" x14ac:dyDescent="0.3">
      <c r="C204" s="22"/>
      <c r="D204" s="528"/>
      <c r="E204" s="529"/>
      <c r="F204" s="1000"/>
      <c r="G204" s="1001"/>
      <c r="H204" s="1001"/>
      <c r="I204" s="1001"/>
      <c r="J204" s="1002"/>
      <c r="K204" s="546">
        <v>45709</v>
      </c>
      <c r="L204" s="548"/>
      <c r="M204" s="21"/>
    </row>
    <row r="205" spans="3:13" ht="7.8" customHeight="1" x14ac:dyDescent="0.3">
      <c r="C205" s="22"/>
      <c r="D205" s="528"/>
      <c r="E205" s="529"/>
      <c r="F205" s="1000"/>
      <c r="G205" s="1001"/>
      <c r="H205" s="1001"/>
      <c r="I205" s="1001"/>
      <c r="J205" s="1002"/>
      <c r="K205" s="540" t="s">
        <v>14</v>
      </c>
      <c r="L205" s="542"/>
      <c r="M205" s="21"/>
    </row>
    <row r="206" spans="3:13" ht="14.4" customHeight="1" x14ac:dyDescent="0.3">
      <c r="C206" s="22"/>
      <c r="D206" s="531"/>
      <c r="E206" s="532"/>
      <c r="F206" s="1003"/>
      <c r="G206" s="1004"/>
      <c r="H206" s="1004"/>
      <c r="I206" s="1004"/>
      <c r="J206" s="1005"/>
      <c r="K206" s="543" t="s">
        <v>460</v>
      </c>
      <c r="L206" s="545"/>
      <c r="M206" s="21"/>
    </row>
    <row r="207" spans="3:13" x14ac:dyDescent="0.3">
      <c r="C207" s="22"/>
      <c r="M207" s="21"/>
    </row>
    <row r="208" spans="3:13" x14ac:dyDescent="0.3">
      <c r="C208" s="22"/>
      <c r="D208" s="985" t="s">
        <v>471</v>
      </c>
      <c r="E208" s="986"/>
      <c r="F208" s="986"/>
      <c r="G208" s="986"/>
      <c r="H208" s="986"/>
      <c r="I208" s="986"/>
      <c r="J208" s="986"/>
      <c r="K208" s="986"/>
      <c r="L208" s="987"/>
      <c r="M208" s="21"/>
    </row>
    <row r="209" spans="3:13" x14ac:dyDescent="0.3">
      <c r="C209" s="22"/>
      <c r="D209" s="988"/>
      <c r="E209" s="989"/>
      <c r="F209" s="989"/>
      <c r="G209" s="989"/>
      <c r="H209" s="989"/>
      <c r="I209" s="989"/>
      <c r="J209" s="989"/>
      <c r="K209" s="989"/>
      <c r="L209" s="990"/>
      <c r="M209" s="21"/>
    </row>
    <row r="210" spans="3:13" x14ac:dyDescent="0.3">
      <c r="C210" s="22"/>
      <c r="D210" s="991"/>
      <c r="E210" s="992"/>
      <c r="F210" s="992"/>
      <c r="G210" s="992"/>
      <c r="H210" s="992"/>
      <c r="I210" s="992"/>
      <c r="J210" s="992"/>
      <c r="K210" s="992"/>
      <c r="L210" s="993"/>
      <c r="M210" s="21"/>
    </row>
    <row r="211" spans="3:13" x14ac:dyDescent="0.3">
      <c r="C211" s="22"/>
      <c r="D211" s="991"/>
      <c r="E211" s="992"/>
      <c r="F211" s="992"/>
      <c r="G211" s="992"/>
      <c r="H211" s="992"/>
      <c r="I211" s="992"/>
      <c r="J211" s="992"/>
      <c r="K211" s="992"/>
      <c r="L211" s="993"/>
      <c r="M211" s="21"/>
    </row>
    <row r="212" spans="3:13" x14ac:dyDescent="0.3">
      <c r="C212" s="22"/>
      <c r="D212" s="991"/>
      <c r="E212" s="992"/>
      <c r="F212" s="992"/>
      <c r="G212" s="992"/>
      <c r="H212" s="992"/>
      <c r="I212" s="992"/>
      <c r="J212" s="992"/>
      <c r="K212" s="992"/>
      <c r="L212" s="993"/>
      <c r="M212" s="21"/>
    </row>
    <row r="213" spans="3:13" x14ac:dyDescent="0.3">
      <c r="C213" s="22"/>
      <c r="D213" s="991"/>
      <c r="E213" s="992"/>
      <c r="F213" s="992"/>
      <c r="G213" s="992"/>
      <c r="H213" s="992"/>
      <c r="I213" s="992"/>
      <c r="J213" s="992"/>
      <c r="K213" s="992"/>
      <c r="L213" s="993"/>
      <c r="M213" s="21"/>
    </row>
    <row r="214" spans="3:13" x14ac:dyDescent="0.3">
      <c r="C214" s="22"/>
      <c r="D214" s="991"/>
      <c r="E214" s="992"/>
      <c r="F214" s="992"/>
      <c r="G214" s="992"/>
      <c r="H214" s="992"/>
      <c r="I214" s="992"/>
      <c r="J214" s="992"/>
      <c r="K214" s="992"/>
      <c r="L214" s="993"/>
      <c r="M214" s="21"/>
    </row>
    <row r="215" spans="3:13" x14ac:dyDescent="0.3">
      <c r="C215" s="22"/>
      <c r="D215" s="991"/>
      <c r="E215" s="992"/>
      <c r="F215" s="992"/>
      <c r="G215" s="992"/>
      <c r="H215" s="992"/>
      <c r="I215" s="992"/>
      <c r="J215" s="992"/>
      <c r="K215" s="992"/>
      <c r="L215" s="993"/>
      <c r="M215" s="21"/>
    </row>
    <row r="216" spans="3:13" x14ac:dyDescent="0.3">
      <c r="C216" s="22"/>
      <c r="D216" s="991"/>
      <c r="E216" s="992"/>
      <c r="F216" s="992"/>
      <c r="G216" s="992"/>
      <c r="H216" s="992"/>
      <c r="I216" s="992"/>
      <c r="J216" s="992"/>
      <c r="K216" s="992"/>
      <c r="L216" s="993"/>
      <c r="M216" s="21"/>
    </row>
    <row r="217" spans="3:13" x14ac:dyDescent="0.3">
      <c r="C217" s="22"/>
      <c r="D217" s="991"/>
      <c r="E217" s="992"/>
      <c r="F217" s="992"/>
      <c r="G217" s="992"/>
      <c r="H217" s="992"/>
      <c r="I217" s="992"/>
      <c r="J217" s="992"/>
      <c r="K217" s="992"/>
      <c r="L217" s="993"/>
      <c r="M217" s="21"/>
    </row>
    <row r="218" spans="3:13" x14ac:dyDescent="0.3">
      <c r="C218" s="22"/>
      <c r="D218" s="991"/>
      <c r="E218" s="992"/>
      <c r="F218" s="992"/>
      <c r="G218" s="992"/>
      <c r="H218" s="992"/>
      <c r="I218" s="992"/>
      <c r="J218" s="992"/>
      <c r="K218" s="992"/>
      <c r="L218" s="993"/>
      <c r="M218" s="21"/>
    </row>
    <row r="219" spans="3:13" x14ac:dyDescent="0.3">
      <c r="C219" s="22"/>
      <c r="D219" s="991"/>
      <c r="E219" s="992"/>
      <c r="F219" s="992"/>
      <c r="G219" s="992"/>
      <c r="H219" s="992"/>
      <c r="I219" s="992"/>
      <c r="J219" s="992"/>
      <c r="K219" s="992"/>
      <c r="L219" s="993"/>
      <c r="M219" s="21"/>
    </row>
    <row r="220" spans="3:13" x14ac:dyDescent="0.3">
      <c r="C220" s="22"/>
      <c r="D220" s="991"/>
      <c r="E220" s="992"/>
      <c r="F220" s="992"/>
      <c r="G220" s="992"/>
      <c r="H220" s="992"/>
      <c r="I220" s="992"/>
      <c r="J220" s="992"/>
      <c r="K220" s="992"/>
      <c r="L220" s="993"/>
      <c r="M220" s="21"/>
    </row>
    <row r="221" spans="3:13" x14ac:dyDescent="0.3">
      <c r="C221" s="22"/>
      <c r="D221" s="991"/>
      <c r="E221" s="992"/>
      <c r="F221" s="992"/>
      <c r="G221" s="992"/>
      <c r="H221" s="992"/>
      <c r="I221" s="992"/>
      <c r="J221" s="992"/>
      <c r="K221" s="992"/>
      <c r="L221" s="993"/>
      <c r="M221" s="21"/>
    </row>
    <row r="222" spans="3:13" x14ac:dyDescent="0.3">
      <c r="C222" s="22"/>
      <c r="D222" s="991"/>
      <c r="E222" s="992"/>
      <c r="F222" s="992"/>
      <c r="G222" s="992"/>
      <c r="H222" s="992"/>
      <c r="I222" s="992"/>
      <c r="J222" s="992"/>
      <c r="K222" s="992"/>
      <c r="L222" s="993"/>
      <c r="M222" s="21"/>
    </row>
    <row r="223" spans="3:13" x14ac:dyDescent="0.3">
      <c r="C223" s="22"/>
      <c r="D223" s="991"/>
      <c r="E223" s="992"/>
      <c r="F223" s="992"/>
      <c r="G223" s="992"/>
      <c r="H223" s="992"/>
      <c r="I223" s="992"/>
      <c r="J223" s="992"/>
      <c r="K223" s="992"/>
      <c r="L223" s="993"/>
      <c r="M223" s="21"/>
    </row>
    <row r="224" spans="3:13" x14ac:dyDescent="0.3">
      <c r="C224" s="22"/>
      <c r="D224" s="991"/>
      <c r="E224" s="992"/>
      <c r="F224" s="992"/>
      <c r="G224" s="992"/>
      <c r="H224" s="992"/>
      <c r="I224" s="992"/>
      <c r="J224" s="992"/>
      <c r="K224" s="992"/>
      <c r="L224" s="993"/>
      <c r="M224" s="21"/>
    </row>
    <row r="225" spans="3:13" x14ac:dyDescent="0.3">
      <c r="C225" s="22"/>
      <c r="D225" s="991"/>
      <c r="E225" s="992"/>
      <c r="F225" s="992"/>
      <c r="G225" s="992"/>
      <c r="H225" s="992"/>
      <c r="I225" s="992"/>
      <c r="J225" s="992"/>
      <c r="K225" s="992"/>
      <c r="L225" s="993"/>
      <c r="M225" s="21"/>
    </row>
    <row r="226" spans="3:13" x14ac:dyDescent="0.3">
      <c r="C226" s="22"/>
      <c r="D226" s="991"/>
      <c r="E226" s="992"/>
      <c r="F226" s="992"/>
      <c r="G226" s="992"/>
      <c r="H226" s="992"/>
      <c r="I226" s="992"/>
      <c r="J226" s="992"/>
      <c r="K226" s="992"/>
      <c r="L226" s="993"/>
      <c r="M226" s="21"/>
    </row>
    <row r="227" spans="3:13" x14ac:dyDescent="0.3">
      <c r="C227" s="22"/>
      <c r="D227" s="991"/>
      <c r="E227" s="992"/>
      <c r="F227" s="992"/>
      <c r="G227" s="992"/>
      <c r="H227" s="992"/>
      <c r="I227" s="992"/>
      <c r="J227" s="992"/>
      <c r="K227" s="992"/>
      <c r="L227" s="993"/>
      <c r="M227" s="21"/>
    </row>
    <row r="228" spans="3:13" x14ac:dyDescent="0.3">
      <c r="C228" s="22"/>
      <c r="D228" s="991"/>
      <c r="E228" s="992"/>
      <c r="F228" s="992"/>
      <c r="G228" s="992"/>
      <c r="H228" s="992"/>
      <c r="I228" s="992"/>
      <c r="J228" s="992"/>
      <c r="K228" s="992"/>
      <c r="L228" s="993"/>
      <c r="M228" s="21"/>
    </row>
    <row r="229" spans="3:13" x14ac:dyDescent="0.3">
      <c r="C229" s="22"/>
      <c r="D229" s="991"/>
      <c r="E229" s="992"/>
      <c r="F229" s="992"/>
      <c r="G229" s="992"/>
      <c r="H229" s="992"/>
      <c r="I229" s="992"/>
      <c r="J229" s="992"/>
      <c r="K229" s="992"/>
      <c r="L229" s="993"/>
      <c r="M229" s="21"/>
    </row>
    <row r="230" spans="3:13" x14ac:dyDescent="0.3">
      <c r="C230" s="22"/>
      <c r="D230" s="991"/>
      <c r="E230" s="992"/>
      <c r="F230" s="992"/>
      <c r="G230" s="992"/>
      <c r="H230" s="992"/>
      <c r="I230" s="992"/>
      <c r="J230" s="992"/>
      <c r="K230" s="992"/>
      <c r="L230" s="993"/>
      <c r="M230" s="21"/>
    </row>
    <row r="231" spans="3:13" x14ac:dyDescent="0.3">
      <c r="C231" s="22"/>
      <c r="D231" s="991"/>
      <c r="E231" s="992"/>
      <c r="F231" s="992"/>
      <c r="G231" s="992"/>
      <c r="H231" s="992"/>
      <c r="I231" s="992"/>
      <c r="J231" s="992"/>
      <c r="K231" s="992"/>
      <c r="L231" s="993"/>
      <c r="M231" s="21"/>
    </row>
    <row r="232" spans="3:13" x14ac:dyDescent="0.3">
      <c r="C232" s="22"/>
      <c r="D232" s="991"/>
      <c r="E232" s="992"/>
      <c r="F232" s="992"/>
      <c r="G232" s="992"/>
      <c r="H232" s="992"/>
      <c r="I232" s="992"/>
      <c r="J232" s="992"/>
      <c r="K232" s="992"/>
      <c r="L232" s="993"/>
      <c r="M232" s="21"/>
    </row>
    <row r="233" spans="3:13" x14ac:dyDescent="0.3">
      <c r="C233" s="22"/>
      <c r="D233" s="991"/>
      <c r="E233" s="992"/>
      <c r="F233" s="992"/>
      <c r="G233" s="992"/>
      <c r="H233" s="992"/>
      <c r="I233" s="992"/>
      <c r="J233" s="992"/>
      <c r="K233" s="992"/>
      <c r="L233" s="993"/>
      <c r="M233" s="21"/>
    </row>
    <row r="234" spans="3:13" x14ac:dyDescent="0.3">
      <c r="C234" s="22"/>
      <c r="D234" s="991"/>
      <c r="E234" s="992"/>
      <c r="F234" s="992"/>
      <c r="G234" s="992"/>
      <c r="H234" s="992"/>
      <c r="I234" s="992"/>
      <c r="J234" s="992"/>
      <c r="K234" s="992"/>
      <c r="L234" s="993"/>
      <c r="M234" s="21"/>
    </row>
    <row r="235" spans="3:13" x14ac:dyDescent="0.3">
      <c r="C235" s="22"/>
      <c r="D235" s="991"/>
      <c r="E235" s="992"/>
      <c r="F235" s="992"/>
      <c r="G235" s="992"/>
      <c r="H235" s="992"/>
      <c r="I235" s="992"/>
      <c r="J235" s="992"/>
      <c r="K235" s="992"/>
      <c r="L235" s="993"/>
      <c r="M235" s="21"/>
    </row>
    <row r="236" spans="3:13" x14ac:dyDescent="0.3">
      <c r="C236" s="22"/>
      <c r="D236" s="991"/>
      <c r="E236" s="992"/>
      <c r="F236" s="992"/>
      <c r="G236" s="992"/>
      <c r="H236" s="992"/>
      <c r="I236" s="992"/>
      <c r="J236" s="992"/>
      <c r="K236" s="992"/>
      <c r="L236" s="993"/>
      <c r="M236" s="21"/>
    </row>
    <row r="237" spans="3:13" x14ac:dyDescent="0.3">
      <c r="C237" s="22"/>
      <c r="D237" s="991"/>
      <c r="E237" s="992"/>
      <c r="F237" s="992"/>
      <c r="G237" s="992"/>
      <c r="H237" s="992"/>
      <c r="I237" s="992"/>
      <c r="J237" s="992"/>
      <c r="K237" s="992"/>
      <c r="L237" s="993"/>
      <c r="M237" s="21"/>
    </row>
    <row r="238" spans="3:13" x14ac:dyDescent="0.3">
      <c r="C238" s="22"/>
      <c r="D238" s="991"/>
      <c r="E238" s="992"/>
      <c r="F238" s="992"/>
      <c r="G238" s="992"/>
      <c r="H238" s="992"/>
      <c r="I238" s="992"/>
      <c r="J238" s="992"/>
      <c r="K238" s="992"/>
      <c r="L238" s="993"/>
      <c r="M238" s="21"/>
    </row>
    <row r="239" spans="3:13" x14ac:dyDescent="0.3">
      <c r="C239" s="22"/>
      <c r="D239" s="991"/>
      <c r="E239" s="992"/>
      <c r="F239" s="992"/>
      <c r="G239" s="992"/>
      <c r="H239" s="992"/>
      <c r="I239" s="992"/>
      <c r="J239" s="992"/>
      <c r="K239" s="992"/>
      <c r="L239" s="993"/>
      <c r="M239" s="21"/>
    </row>
    <row r="240" spans="3:13" x14ac:dyDescent="0.3">
      <c r="C240" s="22"/>
      <c r="D240" s="991"/>
      <c r="E240" s="992"/>
      <c r="F240" s="992"/>
      <c r="G240" s="992"/>
      <c r="H240" s="992"/>
      <c r="I240" s="992"/>
      <c r="J240" s="992"/>
      <c r="K240" s="992"/>
      <c r="L240" s="993"/>
      <c r="M240" s="21"/>
    </row>
    <row r="241" spans="3:13" x14ac:dyDescent="0.3">
      <c r="C241" s="22"/>
      <c r="D241" s="991"/>
      <c r="E241" s="992"/>
      <c r="F241" s="992"/>
      <c r="G241" s="992"/>
      <c r="H241" s="992"/>
      <c r="I241" s="992"/>
      <c r="J241" s="992"/>
      <c r="K241" s="992"/>
      <c r="L241" s="993"/>
      <c r="M241" s="21"/>
    </row>
    <row r="242" spans="3:13" x14ac:dyDescent="0.3">
      <c r="C242" s="22"/>
      <c r="D242" s="991"/>
      <c r="E242" s="992"/>
      <c r="F242" s="992"/>
      <c r="G242" s="992"/>
      <c r="H242" s="992"/>
      <c r="I242" s="992"/>
      <c r="J242" s="992"/>
      <c r="K242" s="992"/>
      <c r="L242" s="993"/>
      <c r="M242" s="21"/>
    </row>
    <row r="243" spans="3:13" x14ac:dyDescent="0.3">
      <c r="C243" s="22"/>
      <c r="D243" s="994"/>
      <c r="E243" s="995"/>
      <c r="F243" s="995"/>
      <c r="G243" s="995"/>
      <c r="H243" s="995"/>
      <c r="I243" s="995"/>
      <c r="J243" s="995"/>
      <c r="K243" s="995"/>
      <c r="L243" s="996"/>
      <c r="M243" s="21"/>
    </row>
    <row r="244" spans="3:13" x14ac:dyDescent="0.3">
      <c r="C244" s="26"/>
      <c r="D244" s="27"/>
      <c r="E244" s="27"/>
      <c r="F244" s="27"/>
      <c r="G244" s="27"/>
      <c r="H244" s="27"/>
      <c r="I244" s="27"/>
      <c r="J244" s="27"/>
      <c r="K244" s="27"/>
      <c r="L244" s="27"/>
      <c r="M244" s="28"/>
    </row>
    <row r="246" spans="3:13" ht="12.6" customHeight="1" x14ac:dyDescent="0.3"/>
    <row r="247" spans="3:13" x14ac:dyDescent="0.3">
      <c r="C247" s="49"/>
      <c r="D247" s="18"/>
      <c r="E247" s="18"/>
      <c r="F247" s="18"/>
      <c r="G247" s="18"/>
      <c r="H247" s="18"/>
      <c r="I247" s="18"/>
      <c r="J247" s="18"/>
      <c r="K247" s="18"/>
      <c r="L247" s="18"/>
      <c r="M247" s="50"/>
    </row>
    <row r="248" spans="3:13" ht="7.8" customHeight="1" x14ac:dyDescent="0.3">
      <c r="C248" s="22"/>
      <c r="D248" s="525"/>
      <c r="E248" s="526"/>
      <c r="F248" s="997" t="s">
        <v>16</v>
      </c>
      <c r="G248" s="998"/>
      <c r="H248" s="998"/>
      <c r="I248" s="998"/>
      <c r="J248" s="999"/>
      <c r="K248" s="540" t="s">
        <v>10</v>
      </c>
      <c r="L248" s="542"/>
      <c r="M248" s="21"/>
    </row>
    <row r="249" spans="3:13" ht="14.4" customHeight="1" x14ac:dyDescent="0.3">
      <c r="C249" s="22"/>
      <c r="D249" s="528"/>
      <c r="E249" s="529"/>
      <c r="F249" s="1000"/>
      <c r="G249" s="1001"/>
      <c r="H249" s="1001"/>
      <c r="I249" s="1001"/>
      <c r="J249" s="1002"/>
      <c r="K249" s="543" t="s">
        <v>15</v>
      </c>
      <c r="L249" s="545"/>
      <c r="M249" s="21"/>
    </row>
    <row r="250" spans="3:13" ht="7.8" customHeight="1" x14ac:dyDescent="0.3">
      <c r="C250" s="22"/>
      <c r="D250" s="528"/>
      <c r="E250" s="529"/>
      <c r="F250" s="1000"/>
      <c r="G250" s="1001"/>
      <c r="H250" s="1001"/>
      <c r="I250" s="1001"/>
      <c r="J250" s="1002"/>
      <c r="K250" s="540" t="s">
        <v>11</v>
      </c>
      <c r="L250" s="542"/>
      <c r="M250" s="21"/>
    </row>
    <row r="251" spans="3:13" ht="14.4" customHeight="1" x14ac:dyDescent="0.3">
      <c r="C251" s="22"/>
      <c r="D251" s="528"/>
      <c r="E251" s="529"/>
      <c r="F251" s="1000"/>
      <c r="G251" s="1001"/>
      <c r="H251" s="1001"/>
      <c r="I251" s="1001"/>
      <c r="J251" s="1002"/>
      <c r="K251" s="543" t="s">
        <v>12</v>
      </c>
      <c r="L251" s="545"/>
      <c r="M251" s="21"/>
    </row>
    <row r="252" spans="3:13" ht="7.8" customHeight="1" x14ac:dyDescent="0.3">
      <c r="C252" s="22"/>
      <c r="D252" s="528"/>
      <c r="E252" s="529"/>
      <c r="F252" s="1000"/>
      <c r="G252" s="1001"/>
      <c r="H252" s="1001"/>
      <c r="I252" s="1001"/>
      <c r="J252" s="1002"/>
      <c r="K252" s="540" t="s">
        <v>13</v>
      </c>
      <c r="L252" s="542"/>
      <c r="M252" s="21"/>
    </row>
    <row r="253" spans="3:13" ht="14.4" customHeight="1" x14ac:dyDescent="0.3">
      <c r="C253" s="22"/>
      <c r="D253" s="528"/>
      <c r="E253" s="529"/>
      <c r="F253" s="1000"/>
      <c r="G253" s="1001"/>
      <c r="H253" s="1001"/>
      <c r="I253" s="1001"/>
      <c r="J253" s="1002"/>
      <c r="K253" s="546">
        <v>45709</v>
      </c>
      <c r="L253" s="548"/>
      <c r="M253" s="21"/>
    </row>
    <row r="254" spans="3:13" ht="7.8" customHeight="1" x14ac:dyDescent="0.3">
      <c r="C254" s="22"/>
      <c r="D254" s="528"/>
      <c r="E254" s="529"/>
      <c r="F254" s="1000"/>
      <c r="G254" s="1001"/>
      <c r="H254" s="1001"/>
      <c r="I254" s="1001"/>
      <c r="J254" s="1002"/>
      <c r="K254" s="540" t="s">
        <v>14</v>
      </c>
      <c r="L254" s="542"/>
      <c r="M254" s="21"/>
    </row>
    <row r="255" spans="3:13" ht="14.4" customHeight="1" x14ac:dyDescent="0.3">
      <c r="C255" s="22"/>
      <c r="D255" s="531"/>
      <c r="E255" s="532"/>
      <c r="F255" s="1003"/>
      <c r="G255" s="1004"/>
      <c r="H255" s="1004"/>
      <c r="I255" s="1004"/>
      <c r="J255" s="1005"/>
      <c r="K255" s="543" t="s">
        <v>460</v>
      </c>
      <c r="L255" s="545"/>
      <c r="M255" s="21"/>
    </row>
    <row r="256" spans="3:13" x14ac:dyDescent="0.3">
      <c r="C256" s="22"/>
      <c r="M256" s="21"/>
    </row>
    <row r="257" spans="3:13" x14ac:dyDescent="0.3">
      <c r="C257" s="22"/>
      <c r="D257" s="985" t="s">
        <v>472</v>
      </c>
      <c r="E257" s="986"/>
      <c r="F257" s="986"/>
      <c r="G257" s="986"/>
      <c r="H257" s="986"/>
      <c r="I257" s="986"/>
      <c r="J257" s="986"/>
      <c r="K257" s="986"/>
      <c r="L257" s="987"/>
      <c r="M257" s="21"/>
    </row>
    <row r="258" spans="3:13" x14ac:dyDescent="0.3">
      <c r="C258" s="22"/>
      <c r="D258" s="988"/>
      <c r="E258" s="989"/>
      <c r="F258" s="989"/>
      <c r="G258" s="989"/>
      <c r="H258" s="989"/>
      <c r="I258" s="989"/>
      <c r="J258" s="989"/>
      <c r="K258" s="989"/>
      <c r="L258" s="990"/>
      <c r="M258" s="21"/>
    </row>
    <row r="259" spans="3:13" x14ac:dyDescent="0.3">
      <c r="C259" s="22"/>
      <c r="D259" s="991"/>
      <c r="E259" s="992"/>
      <c r="F259" s="992"/>
      <c r="G259" s="992"/>
      <c r="H259" s="992"/>
      <c r="I259" s="992"/>
      <c r="J259" s="992"/>
      <c r="K259" s="992"/>
      <c r="L259" s="993"/>
      <c r="M259" s="21"/>
    </row>
    <row r="260" spans="3:13" x14ac:dyDescent="0.3">
      <c r="C260" s="22"/>
      <c r="D260" s="991"/>
      <c r="E260" s="992"/>
      <c r="F260" s="992"/>
      <c r="G260" s="992"/>
      <c r="H260" s="992"/>
      <c r="I260" s="992"/>
      <c r="J260" s="992"/>
      <c r="K260" s="992"/>
      <c r="L260" s="993"/>
      <c r="M260" s="21"/>
    </row>
    <row r="261" spans="3:13" x14ac:dyDescent="0.3">
      <c r="C261" s="22"/>
      <c r="D261" s="991"/>
      <c r="E261" s="992"/>
      <c r="F261" s="992"/>
      <c r="G261" s="992"/>
      <c r="H261" s="992"/>
      <c r="I261" s="992"/>
      <c r="J261" s="992"/>
      <c r="K261" s="992"/>
      <c r="L261" s="993"/>
      <c r="M261" s="21"/>
    </row>
    <row r="262" spans="3:13" x14ac:dyDescent="0.3">
      <c r="C262" s="22"/>
      <c r="D262" s="991"/>
      <c r="E262" s="992"/>
      <c r="F262" s="992"/>
      <c r="G262" s="992"/>
      <c r="H262" s="992"/>
      <c r="I262" s="992"/>
      <c r="J262" s="992"/>
      <c r="K262" s="992"/>
      <c r="L262" s="993"/>
      <c r="M262" s="21"/>
    </row>
    <row r="263" spans="3:13" x14ac:dyDescent="0.3">
      <c r="C263" s="22"/>
      <c r="D263" s="991"/>
      <c r="E263" s="992"/>
      <c r="F263" s="992"/>
      <c r="G263" s="992"/>
      <c r="H263" s="992"/>
      <c r="I263" s="992"/>
      <c r="J263" s="992"/>
      <c r="K263" s="992"/>
      <c r="L263" s="993"/>
      <c r="M263" s="21"/>
    </row>
    <row r="264" spans="3:13" x14ac:dyDescent="0.3">
      <c r="C264" s="22"/>
      <c r="D264" s="991"/>
      <c r="E264" s="992"/>
      <c r="F264" s="992"/>
      <c r="G264" s="992"/>
      <c r="H264" s="992"/>
      <c r="I264" s="992"/>
      <c r="J264" s="992"/>
      <c r="K264" s="992"/>
      <c r="L264" s="993"/>
      <c r="M264" s="21"/>
    </row>
    <row r="265" spans="3:13" x14ac:dyDescent="0.3">
      <c r="C265" s="22"/>
      <c r="D265" s="991"/>
      <c r="E265" s="992"/>
      <c r="F265" s="992"/>
      <c r="G265" s="992"/>
      <c r="H265" s="992"/>
      <c r="I265" s="992"/>
      <c r="J265" s="992"/>
      <c r="K265" s="992"/>
      <c r="L265" s="993"/>
      <c r="M265" s="21"/>
    </row>
    <row r="266" spans="3:13" x14ac:dyDescent="0.3">
      <c r="C266" s="22"/>
      <c r="D266" s="991"/>
      <c r="E266" s="992"/>
      <c r="F266" s="992"/>
      <c r="G266" s="992"/>
      <c r="H266" s="992"/>
      <c r="I266" s="992"/>
      <c r="J266" s="992"/>
      <c r="K266" s="992"/>
      <c r="L266" s="993"/>
      <c r="M266" s="21"/>
    </row>
    <row r="267" spans="3:13" x14ac:dyDescent="0.3">
      <c r="C267" s="22"/>
      <c r="D267" s="991"/>
      <c r="E267" s="992"/>
      <c r="F267" s="992"/>
      <c r="G267" s="992"/>
      <c r="H267" s="992"/>
      <c r="I267" s="992"/>
      <c r="J267" s="992"/>
      <c r="K267" s="992"/>
      <c r="L267" s="993"/>
      <c r="M267" s="21"/>
    </row>
    <row r="268" spans="3:13" x14ac:dyDescent="0.3">
      <c r="C268" s="22"/>
      <c r="D268" s="991"/>
      <c r="E268" s="992"/>
      <c r="F268" s="992"/>
      <c r="G268" s="992"/>
      <c r="H268" s="992"/>
      <c r="I268" s="992"/>
      <c r="J268" s="992"/>
      <c r="K268" s="992"/>
      <c r="L268" s="993"/>
      <c r="M268" s="21"/>
    </row>
    <row r="269" spans="3:13" x14ac:dyDescent="0.3">
      <c r="C269" s="22"/>
      <c r="D269" s="991"/>
      <c r="E269" s="992"/>
      <c r="F269" s="992"/>
      <c r="G269" s="992"/>
      <c r="H269" s="992"/>
      <c r="I269" s="992"/>
      <c r="J269" s="992"/>
      <c r="K269" s="992"/>
      <c r="L269" s="993"/>
      <c r="M269" s="21"/>
    </row>
    <row r="270" spans="3:13" x14ac:dyDescent="0.3">
      <c r="C270" s="22"/>
      <c r="D270" s="994"/>
      <c r="E270" s="995"/>
      <c r="F270" s="995"/>
      <c r="G270" s="995"/>
      <c r="H270" s="995"/>
      <c r="I270" s="995"/>
      <c r="J270" s="995"/>
      <c r="K270" s="995"/>
      <c r="L270" s="996"/>
      <c r="M270" s="21"/>
    </row>
    <row r="271" spans="3:13" x14ac:dyDescent="0.3">
      <c r="C271" s="22"/>
      <c r="D271" s="456"/>
      <c r="E271" s="454"/>
      <c r="F271" s="454"/>
      <c r="G271" s="454"/>
      <c r="H271" s="454"/>
      <c r="I271" s="454"/>
      <c r="J271" s="454"/>
      <c r="K271" s="454"/>
      <c r="L271" s="456"/>
      <c r="M271" s="21"/>
    </row>
    <row r="272" spans="3:13" x14ac:dyDescent="0.3">
      <c r="C272" s="22"/>
      <c r="D272" s="985" t="s">
        <v>473</v>
      </c>
      <c r="E272" s="986"/>
      <c r="F272" s="986"/>
      <c r="G272" s="986"/>
      <c r="H272" s="986"/>
      <c r="I272" s="986"/>
      <c r="J272" s="986"/>
      <c r="K272" s="986"/>
      <c r="L272" s="987"/>
      <c r="M272" s="21"/>
    </row>
    <row r="273" spans="3:13" x14ac:dyDescent="0.3">
      <c r="C273" s="22"/>
      <c r="D273" s="988"/>
      <c r="E273" s="989"/>
      <c r="F273" s="989"/>
      <c r="G273" s="989"/>
      <c r="H273" s="989"/>
      <c r="I273" s="989"/>
      <c r="J273" s="989"/>
      <c r="K273" s="989"/>
      <c r="L273" s="990"/>
      <c r="M273" s="21"/>
    </row>
    <row r="274" spans="3:13" x14ac:dyDescent="0.3">
      <c r="C274" s="22"/>
      <c r="D274" s="991"/>
      <c r="E274" s="992"/>
      <c r="F274" s="992"/>
      <c r="G274" s="992"/>
      <c r="H274" s="992"/>
      <c r="I274" s="992"/>
      <c r="J274" s="992"/>
      <c r="K274" s="992"/>
      <c r="L274" s="993"/>
      <c r="M274" s="21"/>
    </row>
    <row r="275" spans="3:13" x14ac:dyDescent="0.3">
      <c r="C275" s="22"/>
      <c r="D275" s="991"/>
      <c r="E275" s="992"/>
      <c r="F275" s="992"/>
      <c r="G275" s="992"/>
      <c r="H275" s="992"/>
      <c r="I275" s="992"/>
      <c r="J275" s="992"/>
      <c r="K275" s="992"/>
      <c r="L275" s="993"/>
      <c r="M275" s="21"/>
    </row>
    <row r="276" spans="3:13" x14ac:dyDescent="0.3">
      <c r="C276" s="22"/>
      <c r="D276" s="991"/>
      <c r="E276" s="992"/>
      <c r="F276" s="992"/>
      <c r="G276" s="992"/>
      <c r="H276" s="992"/>
      <c r="I276" s="992"/>
      <c r="J276" s="992"/>
      <c r="K276" s="992"/>
      <c r="L276" s="993"/>
      <c r="M276" s="21"/>
    </row>
    <row r="277" spans="3:13" x14ac:dyDescent="0.3">
      <c r="C277" s="22"/>
      <c r="D277" s="991"/>
      <c r="E277" s="992"/>
      <c r="F277" s="992"/>
      <c r="G277" s="992"/>
      <c r="H277" s="992"/>
      <c r="I277" s="992"/>
      <c r="J277" s="992"/>
      <c r="K277" s="992"/>
      <c r="L277" s="993"/>
      <c r="M277" s="21"/>
    </row>
    <row r="278" spans="3:13" x14ac:dyDescent="0.3">
      <c r="C278" s="22"/>
      <c r="D278" s="991"/>
      <c r="E278" s="992"/>
      <c r="F278" s="992"/>
      <c r="G278" s="992"/>
      <c r="H278" s="992"/>
      <c r="I278" s="992"/>
      <c r="J278" s="992"/>
      <c r="K278" s="992"/>
      <c r="L278" s="993"/>
      <c r="M278" s="21"/>
    </row>
    <row r="279" spans="3:13" x14ac:dyDescent="0.3">
      <c r="C279" s="22"/>
      <c r="D279" s="991"/>
      <c r="E279" s="992"/>
      <c r="F279" s="992"/>
      <c r="G279" s="992"/>
      <c r="H279" s="992"/>
      <c r="I279" s="992"/>
      <c r="J279" s="992"/>
      <c r="K279" s="992"/>
      <c r="L279" s="993"/>
      <c r="M279" s="21"/>
    </row>
    <row r="280" spans="3:13" x14ac:dyDescent="0.3">
      <c r="C280" s="22"/>
      <c r="D280" s="991"/>
      <c r="E280" s="992"/>
      <c r="F280" s="992"/>
      <c r="G280" s="992"/>
      <c r="H280" s="992"/>
      <c r="I280" s="992"/>
      <c r="J280" s="992"/>
      <c r="K280" s="992"/>
      <c r="L280" s="993"/>
      <c r="M280" s="21"/>
    </row>
    <row r="281" spans="3:13" x14ac:dyDescent="0.3">
      <c r="C281" s="22"/>
      <c r="D281" s="991"/>
      <c r="E281" s="992"/>
      <c r="F281" s="992"/>
      <c r="G281" s="992"/>
      <c r="H281" s="992"/>
      <c r="I281" s="992"/>
      <c r="J281" s="992"/>
      <c r="K281" s="992"/>
      <c r="L281" s="993"/>
      <c r="M281" s="21"/>
    </row>
    <row r="282" spans="3:13" x14ac:dyDescent="0.3">
      <c r="C282" s="22"/>
      <c r="D282" s="991"/>
      <c r="E282" s="992"/>
      <c r="F282" s="992"/>
      <c r="G282" s="992"/>
      <c r="H282" s="992"/>
      <c r="I282" s="992"/>
      <c r="J282" s="992"/>
      <c r="K282" s="992"/>
      <c r="L282" s="993"/>
      <c r="M282" s="21"/>
    </row>
    <row r="283" spans="3:13" x14ac:dyDescent="0.3">
      <c r="C283" s="22"/>
      <c r="D283" s="991"/>
      <c r="E283" s="992"/>
      <c r="F283" s="992"/>
      <c r="G283" s="992"/>
      <c r="H283" s="992"/>
      <c r="I283" s="992"/>
      <c r="J283" s="992"/>
      <c r="K283" s="992"/>
      <c r="L283" s="993"/>
      <c r="M283" s="21"/>
    </row>
    <row r="284" spans="3:13" x14ac:dyDescent="0.3">
      <c r="C284" s="22"/>
      <c r="D284" s="991"/>
      <c r="E284" s="992"/>
      <c r="F284" s="992"/>
      <c r="G284" s="992"/>
      <c r="H284" s="992"/>
      <c r="I284" s="992"/>
      <c r="J284" s="992"/>
      <c r="K284" s="992"/>
      <c r="L284" s="993"/>
      <c r="M284" s="21"/>
    </row>
    <row r="285" spans="3:13" x14ac:dyDescent="0.3">
      <c r="C285" s="22"/>
      <c r="D285" s="991"/>
      <c r="E285" s="992"/>
      <c r="F285" s="992"/>
      <c r="G285" s="992"/>
      <c r="H285" s="992"/>
      <c r="I285" s="992"/>
      <c r="J285" s="992"/>
      <c r="K285" s="992"/>
      <c r="L285" s="993"/>
      <c r="M285" s="21"/>
    </row>
    <row r="286" spans="3:13" x14ac:dyDescent="0.3">
      <c r="C286" s="22"/>
      <c r="D286" s="991"/>
      <c r="E286" s="992"/>
      <c r="F286" s="992"/>
      <c r="G286" s="992"/>
      <c r="H286" s="992"/>
      <c r="I286" s="992"/>
      <c r="J286" s="992"/>
      <c r="K286" s="992"/>
      <c r="L286" s="993"/>
      <c r="M286" s="21"/>
    </row>
    <row r="287" spans="3:13" x14ac:dyDescent="0.3">
      <c r="C287" s="22"/>
      <c r="D287" s="991"/>
      <c r="E287" s="992"/>
      <c r="F287" s="992"/>
      <c r="G287" s="992"/>
      <c r="H287" s="992"/>
      <c r="I287" s="992"/>
      <c r="J287" s="992"/>
      <c r="K287" s="992"/>
      <c r="L287" s="993"/>
      <c r="M287" s="21"/>
    </row>
    <row r="288" spans="3:13" x14ac:dyDescent="0.3">
      <c r="C288" s="22"/>
      <c r="D288" s="991"/>
      <c r="E288" s="992"/>
      <c r="F288" s="992"/>
      <c r="G288" s="992"/>
      <c r="H288" s="992"/>
      <c r="I288" s="992"/>
      <c r="J288" s="992"/>
      <c r="K288" s="992"/>
      <c r="L288" s="993"/>
      <c r="M288" s="21"/>
    </row>
    <row r="289" spans="3:13" x14ac:dyDescent="0.3">
      <c r="C289" s="22"/>
      <c r="D289" s="991"/>
      <c r="E289" s="992"/>
      <c r="F289" s="992"/>
      <c r="G289" s="992"/>
      <c r="H289" s="992"/>
      <c r="I289" s="992"/>
      <c r="J289" s="992"/>
      <c r="K289" s="992"/>
      <c r="L289" s="993"/>
      <c r="M289" s="21"/>
    </row>
    <row r="290" spans="3:13" x14ac:dyDescent="0.3">
      <c r="C290" s="22"/>
      <c r="D290" s="991"/>
      <c r="E290" s="992"/>
      <c r="F290" s="992"/>
      <c r="G290" s="992"/>
      <c r="H290" s="992"/>
      <c r="I290" s="992"/>
      <c r="J290" s="992"/>
      <c r="K290" s="992"/>
      <c r="L290" s="993"/>
      <c r="M290" s="21"/>
    </row>
    <row r="291" spans="3:13" x14ac:dyDescent="0.3">
      <c r="C291" s="22"/>
      <c r="D291" s="991"/>
      <c r="E291" s="992"/>
      <c r="F291" s="992"/>
      <c r="G291" s="992"/>
      <c r="H291" s="992"/>
      <c r="I291" s="992"/>
      <c r="J291" s="992"/>
      <c r="K291" s="992"/>
      <c r="L291" s="993"/>
      <c r="M291" s="21"/>
    </row>
    <row r="292" spans="3:13" x14ac:dyDescent="0.3">
      <c r="C292" s="22"/>
      <c r="D292" s="994"/>
      <c r="E292" s="995"/>
      <c r="F292" s="995"/>
      <c r="G292" s="995"/>
      <c r="H292" s="995"/>
      <c r="I292" s="995"/>
      <c r="J292" s="995"/>
      <c r="K292" s="995"/>
      <c r="L292" s="996"/>
      <c r="M292" s="21"/>
    </row>
    <row r="293" spans="3:13" x14ac:dyDescent="0.3">
      <c r="C293" s="26"/>
      <c r="D293" s="27"/>
      <c r="E293" s="27"/>
      <c r="F293" s="27"/>
      <c r="G293" s="27"/>
      <c r="H293" s="27"/>
      <c r="I293" s="27"/>
      <c r="J293" s="27"/>
      <c r="K293" s="27"/>
      <c r="L293" s="27"/>
      <c r="M293" s="28"/>
    </row>
    <row r="295" spans="3:13" ht="12.6" customHeight="1" x14ac:dyDescent="0.3"/>
    <row r="296" spans="3:13" x14ac:dyDescent="0.3">
      <c r="C296" s="49"/>
      <c r="D296" s="18"/>
      <c r="E296" s="18"/>
      <c r="F296" s="18"/>
      <c r="G296" s="18"/>
      <c r="H296" s="18"/>
      <c r="I296" s="18"/>
      <c r="J296" s="18"/>
      <c r="K296" s="18"/>
      <c r="L296" s="18"/>
      <c r="M296" s="50"/>
    </row>
    <row r="297" spans="3:13" ht="7.8" customHeight="1" x14ac:dyDescent="0.3">
      <c r="C297" s="22"/>
      <c r="D297" s="525"/>
      <c r="E297" s="526"/>
      <c r="F297" s="997" t="s">
        <v>16</v>
      </c>
      <c r="G297" s="998"/>
      <c r="H297" s="998"/>
      <c r="I297" s="998"/>
      <c r="J297" s="999"/>
      <c r="K297" s="540" t="s">
        <v>10</v>
      </c>
      <c r="L297" s="542"/>
      <c r="M297" s="21"/>
    </row>
    <row r="298" spans="3:13" ht="14.4" customHeight="1" x14ac:dyDescent="0.3">
      <c r="C298" s="22"/>
      <c r="D298" s="528"/>
      <c r="E298" s="529"/>
      <c r="F298" s="1000"/>
      <c r="G298" s="1001"/>
      <c r="H298" s="1001"/>
      <c r="I298" s="1001"/>
      <c r="J298" s="1002"/>
      <c r="K298" s="543" t="s">
        <v>15</v>
      </c>
      <c r="L298" s="545"/>
      <c r="M298" s="21"/>
    </row>
    <row r="299" spans="3:13" ht="7.8" customHeight="1" x14ac:dyDescent="0.3">
      <c r="C299" s="22"/>
      <c r="D299" s="528"/>
      <c r="E299" s="529"/>
      <c r="F299" s="1000"/>
      <c r="G299" s="1001"/>
      <c r="H299" s="1001"/>
      <c r="I299" s="1001"/>
      <c r="J299" s="1002"/>
      <c r="K299" s="540" t="s">
        <v>11</v>
      </c>
      <c r="L299" s="542"/>
      <c r="M299" s="21"/>
    </row>
    <row r="300" spans="3:13" ht="14.4" customHeight="1" x14ac:dyDescent="0.3">
      <c r="C300" s="22"/>
      <c r="D300" s="528"/>
      <c r="E300" s="529"/>
      <c r="F300" s="1000"/>
      <c r="G300" s="1001"/>
      <c r="H300" s="1001"/>
      <c r="I300" s="1001"/>
      <c r="J300" s="1002"/>
      <c r="K300" s="543" t="s">
        <v>12</v>
      </c>
      <c r="L300" s="545"/>
      <c r="M300" s="21"/>
    </row>
    <row r="301" spans="3:13" ht="7.8" customHeight="1" x14ac:dyDescent="0.3">
      <c r="C301" s="22"/>
      <c r="D301" s="528"/>
      <c r="E301" s="529"/>
      <c r="F301" s="1000"/>
      <c r="G301" s="1001"/>
      <c r="H301" s="1001"/>
      <c r="I301" s="1001"/>
      <c r="J301" s="1002"/>
      <c r="K301" s="540" t="s">
        <v>13</v>
      </c>
      <c r="L301" s="542"/>
      <c r="M301" s="21"/>
    </row>
    <row r="302" spans="3:13" ht="14.4" customHeight="1" x14ac:dyDescent="0.3">
      <c r="C302" s="22"/>
      <c r="D302" s="528"/>
      <c r="E302" s="529"/>
      <c r="F302" s="1000"/>
      <c r="G302" s="1001"/>
      <c r="H302" s="1001"/>
      <c r="I302" s="1001"/>
      <c r="J302" s="1002"/>
      <c r="K302" s="546">
        <v>45709</v>
      </c>
      <c r="L302" s="548"/>
      <c r="M302" s="21"/>
    </row>
    <row r="303" spans="3:13" ht="7.8" customHeight="1" x14ac:dyDescent="0.3">
      <c r="C303" s="22"/>
      <c r="D303" s="528"/>
      <c r="E303" s="529"/>
      <c r="F303" s="1000"/>
      <c r="G303" s="1001"/>
      <c r="H303" s="1001"/>
      <c r="I303" s="1001"/>
      <c r="J303" s="1002"/>
      <c r="K303" s="540" t="s">
        <v>14</v>
      </c>
      <c r="L303" s="542"/>
      <c r="M303" s="21"/>
    </row>
    <row r="304" spans="3:13" ht="14.4" customHeight="1" x14ac:dyDescent="0.3">
      <c r="C304" s="22"/>
      <c r="D304" s="531"/>
      <c r="E304" s="532"/>
      <c r="F304" s="1003"/>
      <c r="G304" s="1004"/>
      <c r="H304" s="1004"/>
      <c r="I304" s="1004"/>
      <c r="J304" s="1005"/>
      <c r="K304" s="543" t="s">
        <v>460</v>
      </c>
      <c r="L304" s="545"/>
      <c r="M304" s="21"/>
    </row>
    <row r="305" spans="3:13" x14ac:dyDescent="0.3">
      <c r="C305" s="22"/>
      <c r="M305" s="21"/>
    </row>
    <row r="306" spans="3:13" x14ac:dyDescent="0.3">
      <c r="C306" s="22"/>
      <c r="D306" s="985" t="s">
        <v>474</v>
      </c>
      <c r="E306" s="986"/>
      <c r="F306" s="986"/>
      <c r="G306" s="986"/>
      <c r="H306" s="986"/>
      <c r="I306" s="986"/>
      <c r="J306" s="986"/>
      <c r="K306" s="986"/>
      <c r="L306" s="987"/>
      <c r="M306" s="21"/>
    </row>
    <row r="307" spans="3:13" x14ac:dyDescent="0.3">
      <c r="C307" s="22"/>
      <c r="D307" s="988"/>
      <c r="E307" s="989"/>
      <c r="F307" s="989"/>
      <c r="G307" s="989"/>
      <c r="H307" s="989"/>
      <c r="I307" s="989"/>
      <c r="J307" s="989"/>
      <c r="K307" s="989"/>
      <c r="L307" s="990"/>
      <c r="M307" s="21"/>
    </row>
    <row r="308" spans="3:13" x14ac:dyDescent="0.3">
      <c r="C308" s="22"/>
      <c r="D308" s="991"/>
      <c r="E308" s="992"/>
      <c r="F308" s="992"/>
      <c r="G308" s="992"/>
      <c r="H308" s="992"/>
      <c r="I308" s="992"/>
      <c r="J308" s="992"/>
      <c r="K308" s="992"/>
      <c r="L308" s="993"/>
      <c r="M308" s="21"/>
    </row>
    <row r="309" spans="3:13" x14ac:dyDescent="0.3">
      <c r="C309" s="22"/>
      <c r="D309" s="991"/>
      <c r="E309" s="992"/>
      <c r="F309" s="992"/>
      <c r="G309" s="992"/>
      <c r="H309" s="992"/>
      <c r="I309" s="992"/>
      <c r="J309" s="992"/>
      <c r="K309" s="992"/>
      <c r="L309" s="993"/>
      <c r="M309" s="21"/>
    </row>
    <row r="310" spans="3:13" x14ac:dyDescent="0.3">
      <c r="C310" s="22"/>
      <c r="D310" s="991"/>
      <c r="E310" s="992"/>
      <c r="F310" s="992"/>
      <c r="G310" s="992"/>
      <c r="H310" s="992"/>
      <c r="I310" s="992"/>
      <c r="J310" s="992"/>
      <c r="K310" s="992"/>
      <c r="L310" s="993"/>
      <c r="M310" s="21"/>
    </row>
    <row r="311" spans="3:13" x14ac:dyDescent="0.3">
      <c r="C311" s="22"/>
      <c r="D311" s="991"/>
      <c r="E311" s="992"/>
      <c r="F311" s="992"/>
      <c r="G311" s="992"/>
      <c r="H311" s="992"/>
      <c r="I311" s="992"/>
      <c r="J311" s="992"/>
      <c r="K311" s="992"/>
      <c r="L311" s="993"/>
      <c r="M311" s="21"/>
    </row>
    <row r="312" spans="3:13" x14ac:dyDescent="0.3">
      <c r="C312" s="22"/>
      <c r="D312" s="991"/>
      <c r="E312" s="992"/>
      <c r="F312" s="992"/>
      <c r="G312" s="992"/>
      <c r="H312" s="992"/>
      <c r="I312" s="992"/>
      <c r="J312" s="992"/>
      <c r="K312" s="992"/>
      <c r="L312" s="993"/>
      <c r="M312" s="21"/>
    </row>
    <row r="313" spans="3:13" x14ac:dyDescent="0.3">
      <c r="C313" s="22"/>
      <c r="D313" s="991"/>
      <c r="E313" s="992"/>
      <c r="F313" s="992"/>
      <c r="G313" s="992"/>
      <c r="H313" s="992"/>
      <c r="I313" s="992"/>
      <c r="J313" s="992"/>
      <c r="K313" s="992"/>
      <c r="L313" s="993"/>
      <c r="M313" s="21"/>
    </row>
    <row r="314" spans="3:13" x14ac:dyDescent="0.3">
      <c r="C314" s="22"/>
      <c r="D314" s="991"/>
      <c r="E314" s="992"/>
      <c r="F314" s="992"/>
      <c r="G314" s="992"/>
      <c r="H314" s="992"/>
      <c r="I314" s="992"/>
      <c r="J314" s="992"/>
      <c r="K314" s="992"/>
      <c r="L314" s="993"/>
      <c r="M314" s="21"/>
    </row>
    <row r="315" spans="3:13" x14ac:dyDescent="0.3">
      <c r="C315" s="22"/>
      <c r="D315" s="991"/>
      <c r="E315" s="992"/>
      <c r="F315" s="992"/>
      <c r="G315" s="992"/>
      <c r="H315" s="992"/>
      <c r="I315" s="992"/>
      <c r="J315" s="992"/>
      <c r="K315" s="992"/>
      <c r="L315" s="993"/>
      <c r="M315" s="21"/>
    </row>
    <row r="316" spans="3:13" x14ac:dyDescent="0.3">
      <c r="C316" s="22"/>
      <c r="D316" s="991"/>
      <c r="E316" s="992"/>
      <c r="F316" s="992"/>
      <c r="G316" s="992"/>
      <c r="H316" s="992"/>
      <c r="I316" s="992"/>
      <c r="J316" s="992"/>
      <c r="K316" s="992"/>
      <c r="L316" s="993"/>
      <c r="M316" s="21"/>
    </row>
    <row r="317" spans="3:13" x14ac:dyDescent="0.3">
      <c r="C317" s="22"/>
      <c r="D317" s="991"/>
      <c r="E317" s="992"/>
      <c r="F317" s="992"/>
      <c r="G317" s="992"/>
      <c r="H317" s="992"/>
      <c r="I317" s="992"/>
      <c r="J317" s="992"/>
      <c r="K317" s="992"/>
      <c r="L317" s="993"/>
      <c r="M317" s="21"/>
    </row>
    <row r="318" spans="3:13" x14ac:dyDescent="0.3">
      <c r="C318" s="22"/>
      <c r="D318" s="991"/>
      <c r="E318" s="992"/>
      <c r="F318" s="992"/>
      <c r="G318" s="992"/>
      <c r="H318" s="992"/>
      <c r="I318" s="992"/>
      <c r="J318" s="992"/>
      <c r="K318" s="992"/>
      <c r="L318" s="993"/>
      <c r="M318" s="21"/>
    </row>
    <row r="319" spans="3:13" x14ac:dyDescent="0.3">
      <c r="C319" s="22"/>
      <c r="D319" s="991"/>
      <c r="E319" s="992"/>
      <c r="F319" s="992"/>
      <c r="G319" s="992"/>
      <c r="H319" s="992"/>
      <c r="I319" s="992"/>
      <c r="J319" s="992"/>
      <c r="K319" s="992"/>
      <c r="L319" s="993"/>
      <c r="M319" s="21"/>
    </row>
    <row r="320" spans="3:13" x14ac:dyDescent="0.3">
      <c r="C320" s="22"/>
      <c r="D320" s="991"/>
      <c r="E320" s="992"/>
      <c r="F320" s="992"/>
      <c r="G320" s="992"/>
      <c r="H320" s="992"/>
      <c r="I320" s="992"/>
      <c r="J320" s="992"/>
      <c r="K320" s="992"/>
      <c r="L320" s="993"/>
      <c r="M320" s="21"/>
    </row>
    <row r="321" spans="3:13" x14ac:dyDescent="0.3">
      <c r="C321" s="22"/>
      <c r="D321" s="991"/>
      <c r="E321" s="992"/>
      <c r="F321" s="992"/>
      <c r="G321" s="992"/>
      <c r="H321" s="992"/>
      <c r="I321" s="992"/>
      <c r="J321" s="992"/>
      <c r="K321" s="992"/>
      <c r="L321" s="993"/>
      <c r="M321" s="21"/>
    </row>
    <row r="322" spans="3:13" x14ac:dyDescent="0.3">
      <c r="C322" s="22"/>
      <c r="D322" s="991"/>
      <c r="E322" s="992"/>
      <c r="F322" s="992"/>
      <c r="G322" s="992"/>
      <c r="H322" s="992"/>
      <c r="I322" s="992"/>
      <c r="J322" s="992"/>
      <c r="K322" s="992"/>
      <c r="L322" s="993"/>
      <c r="M322" s="21"/>
    </row>
    <row r="323" spans="3:13" x14ac:dyDescent="0.3">
      <c r="C323" s="22"/>
      <c r="D323" s="991"/>
      <c r="E323" s="992"/>
      <c r="F323" s="992"/>
      <c r="G323" s="992"/>
      <c r="H323" s="992"/>
      <c r="I323" s="992"/>
      <c r="J323" s="992"/>
      <c r="K323" s="992"/>
      <c r="L323" s="993"/>
      <c r="M323" s="21"/>
    </row>
    <row r="324" spans="3:13" x14ac:dyDescent="0.3">
      <c r="C324" s="22"/>
      <c r="D324" s="991"/>
      <c r="E324" s="992"/>
      <c r="F324" s="992"/>
      <c r="G324" s="992"/>
      <c r="H324" s="992"/>
      <c r="I324" s="992"/>
      <c r="J324" s="992"/>
      <c r="K324" s="992"/>
      <c r="L324" s="993"/>
      <c r="M324" s="21"/>
    </row>
    <row r="325" spans="3:13" x14ac:dyDescent="0.3">
      <c r="C325" s="22"/>
      <c r="D325" s="991"/>
      <c r="E325" s="992"/>
      <c r="F325" s="992"/>
      <c r="G325" s="992"/>
      <c r="H325" s="992"/>
      <c r="I325" s="992"/>
      <c r="J325" s="992"/>
      <c r="K325" s="992"/>
      <c r="L325" s="993"/>
      <c r="M325" s="21"/>
    </row>
    <row r="326" spans="3:13" x14ac:dyDescent="0.3">
      <c r="C326" s="22"/>
      <c r="D326" s="991"/>
      <c r="E326" s="992"/>
      <c r="F326" s="992"/>
      <c r="G326" s="992"/>
      <c r="H326" s="992"/>
      <c r="I326" s="992"/>
      <c r="J326" s="992"/>
      <c r="K326" s="992"/>
      <c r="L326" s="993"/>
      <c r="M326" s="21"/>
    </row>
    <row r="327" spans="3:13" x14ac:dyDescent="0.3">
      <c r="C327" s="22"/>
      <c r="D327" s="991"/>
      <c r="E327" s="992"/>
      <c r="F327" s="992"/>
      <c r="G327" s="992"/>
      <c r="H327" s="992"/>
      <c r="I327" s="992"/>
      <c r="J327" s="992"/>
      <c r="K327" s="992"/>
      <c r="L327" s="993"/>
      <c r="M327" s="21"/>
    </row>
    <row r="328" spans="3:13" x14ac:dyDescent="0.3">
      <c r="C328" s="22"/>
      <c r="D328" s="991"/>
      <c r="E328" s="992"/>
      <c r="F328" s="992"/>
      <c r="G328" s="992"/>
      <c r="H328" s="992"/>
      <c r="I328" s="992"/>
      <c r="J328" s="992"/>
      <c r="K328" s="992"/>
      <c r="L328" s="993"/>
      <c r="M328" s="21"/>
    </row>
    <row r="329" spans="3:13" x14ac:dyDescent="0.3">
      <c r="C329" s="22"/>
      <c r="D329" s="991"/>
      <c r="E329" s="992"/>
      <c r="F329" s="992"/>
      <c r="G329" s="992"/>
      <c r="H329" s="992"/>
      <c r="I329" s="992"/>
      <c r="J329" s="992"/>
      <c r="K329" s="992"/>
      <c r="L329" s="993"/>
      <c r="M329" s="21"/>
    </row>
    <row r="330" spans="3:13" x14ac:dyDescent="0.3">
      <c r="C330" s="22"/>
      <c r="D330" s="991"/>
      <c r="E330" s="992"/>
      <c r="F330" s="992"/>
      <c r="G330" s="992"/>
      <c r="H330" s="992"/>
      <c r="I330" s="992"/>
      <c r="J330" s="992"/>
      <c r="K330" s="992"/>
      <c r="L330" s="993"/>
      <c r="M330" s="21"/>
    </row>
    <row r="331" spans="3:13" x14ac:dyDescent="0.3">
      <c r="C331" s="22"/>
      <c r="D331" s="991"/>
      <c r="E331" s="992"/>
      <c r="F331" s="992"/>
      <c r="G331" s="992"/>
      <c r="H331" s="992"/>
      <c r="I331" s="992"/>
      <c r="J331" s="992"/>
      <c r="K331" s="992"/>
      <c r="L331" s="993"/>
      <c r="M331" s="21"/>
    </row>
    <row r="332" spans="3:13" x14ac:dyDescent="0.3">
      <c r="C332" s="22"/>
      <c r="D332" s="991"/>
      <c r="E332" s="992"/>
      <c r="F332" s="992"/>
      <c r="G332" s="992"/>
      <c r="H332" s="992"/>
      <c r="I332" s="992"/>
      <c r="J332" s="992"/>
      <c r="K332" s="992"/>
      <c r="L332" s="993"/>
      <c r="M332" s="21"/>
    </row>
    <row r="333" spans="3:13" x14ac:dyDescent="0.3">
      <c r="C333" s="22"/>
      <c r="D333" s="991"/>
      <c r="E333" s="992"/>
      <c r="F333" s="992"/>
      <c r="G333" s="992"/>
      <c r="H333" s="992"/>
      <c r="I333" s="992"/>
      <c r="J333" s="992"/>
      <c r="K333" s="992"/>
      <c r="L333" s="993"/>
      <c r="M333" s="21"/>
    </row>
    <row r="334" spans="3:13" x14ac:dyDescent="0.3">
      <c r="C334" s="22"/>
      <c r="D334" s="991"/>
      <c r="E334" s="992"/>
      <c r="F334" s="992"/>
      <c r="G334" s="992"/>
      <c r="H334" s="992"/>
      <c r="I334" s="992"/>
      <c r="J334" s="992"/>
      <c r="K334" s="992"/>
      <c r="L334" s="993"/>
      <c r="M334" s="21"/>
    </row>
    <row r="335" spans="3:13" x14ac:dyDescent="0.3">
      <c r="C335" s="22"/>
      <c r="D335" s="991"/>
      <c r="E335" s="992"/>
      <c r="F335" s="992"/>
      <c r="G335" s="992"/>
      <c r="H335" s="992"/>
      <c r="I335" s="992"/>
      <c r="J335" s="992"/>
      <c r="K335" s="992"/>
      <c r="L335" s="993"/>
      <c r="M335" s="21"/>
    </row>
    <row r="336" spans="3:13" x14ac:dyDescent="0.3">
      <c r="C336" s="22"/>
      <c r="D336" s="991"/>
      <c r="E336" s="992"/>
      <c r="F336" s="992"/>
      <c r="G336" s="992"/>
      <c r="H336" s="992"/>
      <c r="I336" s="992"/>
      <c r="J336" s="992"/>
      <c r="K336" s="992"/>
      <c r="L336" s="993"/>
      <c r="M336" s="21"/>
    </row>
    <row r="337" spans="3:13" x14ac:dyDescent="0.3">
      <c r="C337" s="22"/>
      <c r="D337" s="991"/>
      <c r="E337" s="992"/>
      <c r="F337" s="992"/>
      <c r="G337" s="992"/>
      <c r="H337" s="992"/>
      <c r="I337" s="992"/>
      <c r="J337" s="992"/>
      <c r="K337" s="992"/>
      <c r="L337" s="993"/>
      <c r="M337" s="21"/>
    </row>
    <row r="338" spans="3:13" x14ac:dyDescent="0.3">
      <c r="C338" s="22"/>
      <c r="D338" s="991"/>
      <c r="E338" s="992"/>
      <c r="F338" s="992"/>
      <c r="G338" s="992"/>
      <c r="H338" s="992"/>
      <c r="I338" s="992"/>
      <c r="J338" s="992"/>
      <c r="K338" s="992"/>
      <c r="L338" s="993"/>
      <c r="M338" s="21"/>
    </row>
    <row r="339" spans="3:13" x14ac:dyDescent="0.3">
      <c r="C339" s="22"/>
      <c r="D339" s="991"/>
      <c r="E339" s="992"/>
      <c r="F339" s="992"/>
      <c r="G339" s="992"/>
      <c r="H339" s="992"/>
      <c r="I339" s="992"/>
      <c r="J339" s="992"/>
      <c r="K339" s="992"/>
      <c r="L339" s="993"/>
      <c r="M339" s="21"/>
    </row>
    <row r="340" spans="3:13" x14ac:dyDescent="0.3">
      <c r="C340" s="22"/>
      <c r="D340" s="991"/>
      <c r="E340" s="992"/>
      <c r="F340" s="992"/>
      <c r="G340" s="992"/>
      <c r="H340" s="992"/>
      <c r="I340" s="992"/>
      <c r="J340" s="992"/>
      <c r="K340" s="992"/>
      <c r="L340" s="993"/>
      <c r="M340" s="21"/>
    </row>
    <row r="341" spans="3:13" x14ac:dyDescent="0.3">
      <c r="C341" s="22"/>
      <c r="D341" s="994"/>
      <c r="E341" s="995"/>
      <c r="F341" s="995"/>
      <c r="G341" s="995"/>
      <c r="H341" s="995"/>
      <c r="I341" s="995"/>
      <c r="J341" s="995"/>
      <c r="K341" s="995"/>
      <c r="L341" s="996"/>
      <c r="M341" s="21"/>
    </row>
    <row r="342" spans="3:13" x14ac:dyDescent="0.3">
      <c r="C342" s="26"/>
      <c r="D342" s="27"/>
      <c r="E342" s="27"/>
      <c r="F342" s="27"/>
      <c r="G342" s="27"/>
      <c r="H342" s="27"/>
      <c r="I342" s="27"/>
      <c r="J342" s="27"/>
      <c r="K342" s="27"/>
      <c r="L342" s="27"/>
      <c r="M342" s="28"/>
    </row>
    <row r="344" spans="3:13" ht="12.6" customHeight="1" x14ac:dyDescent="0.3"/>
    <row r="345" spans="3:13" x14ac:dyDescent="0.3">
      <c r="C345" s="49"/>
      <c r="D345" s="18"/>
      <c r="E345" s="18"/>
      <c r="F345" s="18"/>
      <c r="G345" s="18"/>
      <c r="H345" s="18"/>
      <c r="I345" s="18"/>
      <c r="J345" s="18"/>
      <c r="K345" s="18"/>
      <c r="L345" s="18"/>
      <c r="M345" s="50"/>
    </row>
    <row r="346" spans="3:13" ht="7.8" customHeight="1" x14ac:dyDescent="0.3">
      <c r="C346" s="22"/>
      <c r="D346" s="525"/>
      <c r="E346" s="526"/>
      <c r="F346" s="997" t="s">
        <v>16</v>
      </c>
      <c r="G346" s="998"/>
      <c r="H346" s="998"/>
      <c r="I346" s="998"/>
      <c r="J346" s="999"/>
      <c r="K346" s="540" t="s">
        <v>10</v>
      </c>
      <c r="L346" s="542"/>
      <c r="M346" s="21"/>
    </row>
    <row r="347" spans="3:13" ht="14.4" customHeight="1" x14ac:dyDescent="0.3">
      <c r="C347" s="22"/>
      <c r="D347" s="528"/>
      <c r="E347" s="529"/>
      <c r="F347" s="1000"/>
      <c r="G347" s="1001"/>
      <c r="H347" s="1001"/>
      <c r="I347" s="1001"/>
      <c r="J347" s="1002"/>
      <c r="K347" s="543" t="s">
        <v>15</v>
      </c>
      <c r="L347" s="545"/>
      <c r="M347" s="21"/>
    </row>
    <row r="348" spans="3:13" ht="7.8" customHeight="1" x14ac:dyDescent="0.3">
      <c r="C348" s="22"/>
      <c r="D348" s="528"/>
      <c r="E348" s="529"/>
      <c r="F348" s="1000"/>
      <c r="G348" s="1001"/>
      <c r="H348" s="1001"/>
      <c r="I348" s="1001"/>
      <c r="J348" s="1002"/>
      <c r="K348" s="540" t="s">
        <v>11</v>
      </c>
      <c r="L348" s="542"/>
      <c r="M348" s="21"/>
    </row>
    <row r="349" spans="3:13" ht="14.4" customHeight="1" x14ac:dyDescent="0.3">
      <c r="C349" s="22"/>
      <c r="D349" s="528"/>
      <c r="E349" s="529"/>
      <c r="F349" s="1000"/>
      <c r="G349" s="1001"/>
      <c r="H349" s="1001"/>
      <c r="I349" s="1001"/>
      <c r="J349" s="1002"/>
      <c r="K349" s="543" t="s">
        <v>12</v>
      </c>
      <c r="L349" s="545"/>
      <c r="M349" s="21"/>
    </row>
    <row r="350" spans="3:13" ht="7.8" customHeight="1" x14ac:dyDescent="0.3">
      <c r="C350" s="22"/>
      <c r="D350" s="528"/>
      <c r="E350" s="529"/>
      <c r="F350" s="1000"/>
      <c r="G350" s="1001"/>
      <c r="H350" s="1001"/>
      <c r="I350" s="1001"/>
      <c r="J350" s="1002"/>
      <c r="K350" s="540" t="s">
        <v>13</v>
      </c>
      <c r="L350" s="542"/>
      <c r="M350" s="21"/>
    </row>
    <row r="351" spans="3:13" ht="14.4" customHeight="1" x14ac:dyDescent="0.3">
      <c r="C351" s="22"/>
      <c r="D351" s="528"/>
      <c r="E351" s="529"/>
      <c r="F351" s="1000"/>
      <c r="G351" s="1001"/>
      <c r="H351" s="1001"/>
      <c r="I351" s="1001"/>
      <c r="J351" s="1002"/>
      <c r="K351" s="546">
        <v>45709</v>
      </c>
      <c r="L351" s="548"/>
      <c r="M351" s="21"/>
    </row>
    <row r="352" spans="3:13" ht="7.8" customHeight="1" x14ac:dyDescent="0.3">
      <c r="C352" s="22"/>
      <c r="D352" s="528"/>
      <c r="E352" s="529"/>
      <c r="F352" s="1000"/>
      <c r="G352" s="1001"/>
      <c r="H352" s="1001"/>
      <c r="I352" s="1001"/>
      <c r="J352" s="1002"/>
      <c r="K352" s="540" t="s">
        <v>14</v>
      </c>
      <c r="L352" s="542"/>
      <c r="M352" s="21"/>
    </row>
    <row r="353" spans="3:13" ht="14.4" customHeight="1" x14ac:dyDescent="0.3">
      <c r="C353" s="22"/>
      <c r="D353" s="531"/>
      <c r="E353" s="532"/>
      <c r="F353" s="1003"/>
      <c r="G353" s="1004"/>
      <c r="H353" s="1004"/>
      <c r="I353" s="1004"/>
      <c r="J353" s="1005"/>
      <c r="K353" s="543" t="s">
        <v>460</v>
      </c>
      <c r="L353" s="545"/>
      <c r="M353" s="21"/>
    </row>
    <row r="354" spans="3:13" x14ac:dyDescent="0.3">
      <c r="C354" s="22"/>
      <c r="M354" s="21"/>
    </row>
    <row r="355" spans="3:13" x14ac:dyDescent="0.3">
      <c r="C355" s="22"/>
      <c r="D355" s="985" t="s">
        <v>475</v>
      </c>
      <c r="E355" s="986"/>
      <c r="F355" s="986"/>
      <c r="G355" s="986"/>
      <c r="H355" s="986"/>
      <c r="I355" s="986"/>
      <c r="J355" s="986"/>
      <c r="K355" s="986"/>
      <c r="L355" s="987"/>
      <c r="M355" s="21"/>
    </row>
    <row r="356" spans="3:13" x14ac:dyDescent="0.3">
      <c r="C356" s="22"/>
      <c r="D356" s="988"/>
      <c r="E356" s="989"/>
      <c r="F356" s="989"/>
      <c r="G356" s="989"/>
      <c r="H356" s="989"/>
      <c r="I356" s="989"/>
      <c r="J356" s="989"/>
      <c r="K356" s="989"/>
      <c r="L356" s="990"/>
      <c r="M356" s="21"/>
    </row>
    <row r="357" spans="3:13" x14ac:dyDescent="0.3">
      <c r="C357" s="22"/>
      <c r="D357" s="991"/>
      <c r="E357" s="992"/>
      <c r="F357" s="992"/>
      <c r="G357" s="992"/>
      <c r="H357" s="992"/>
      <c r="I357" s="992"/>
      <c r="J357" s="992"/>
      <c r="K357" s="992"/>
      <c r="L357" s="993"/>
      <c r="M357" s="21"/>
    </row>
    <row r="358" spans="3:13" x14ac:dyDescent="0.3">
      <c r="C358" s="22"/>
      <c r="D358" s="991"/>
      <c r="E358" s="992"/>
      <c r="F358" s="992"/>
      <c r="G358" s="992"/>
      <c r="H358" s="992"/>
      <c r="I358" s="992"/>
      <c r="J358" s="992"/>
      <c r="K358" s="992"/>
      <c r="L358" s="993"/>
      <c r="M358" s="21"/>
    </row>
    <row r="359" spans="3:13" x14ac:dyDescent="0.3">
      <c r="C359" s="22"/>
      <c r="D359" s="991"/>
      <c r="E359" s="992"/>
      <c r="F359" s="992"/>
      <c r="G359" s="992"/>
      <c r="H359" s="992"/>
      <c r="I359" s="992"/>
      <c r="J359" s="992"/>
      <c r="K359" s="992"/>
      <c r="L359" s="993"/>
      <c r="M359" s="21"/>
    </row>
    <row r="360" spans="3:13" x14ac:dyDescent="0.3">
      <c r="C360" s="22"/>
      <c r="D360" s="991"/>
      <c r="E360" s="992"/>
      <c r="F360" s="992"/>
      <c r="G360" s="992"/>
      <c r="H360" s="992"/>
      <c r="I360" s="992"/>
      <c r="J360" s="992"/>
      <c r="K360" s="992"/>
      <c r="L360" s="993"/>
      <c r="M360" s="21"/>
    </row>
    <row r="361" spans="3:13" x14ac:dyDescent="0.3">
      <c r="C361" s="22"/>
      <c r="D361" s="991"/>
      <c r="E361" s="992"/>
      <c r="F361" s="992"/>
      <c r="G361" s="992"/>
      <c r="H361" s="992"/>
      <c r="I361" s="992"/>
      <c r="J361" s="992"/>
      <c r="K361" s="992"/>
      <c r="L361" s="993"/>
      <c r="M361" s="21"/>
    </row>
    <row r="362" spans="3:13" x14ac:dyDescent="0.3">
      <c r="C362" s="22"/>
      <c r="D362" s="991"/>
      <c r="E362" s="992"/>
      <c r="F362" s="992"/>
      <c r="G362" s="992"/>
      <c r="H362" s="992"/>
      <c r="I362" s="992"/>
      <c r="J362" s="992"/>
      <c r="K362" s="992"/>
      <c r="L362" s="993"/>
      <c r="M362" s="21"/>
    </row>
    <row r="363" spans="3:13" x14ac:dyDescent="0.3">
      <c r="C363" s="22"/>
      <c r="D363" s="991"/>
      <c r="E363" s="992"/>
      <c r="F363" s="992"/>
      <c r="G363" s="992"/>
      <c r="H363" s="992"/>
      <c r="I363" s="992"/>
      <c r="J363" s="992"/>
      <c r="K363" s="992"/>
      <c r="L363" s="993"/>
      <c r="M363" s="21"/>
    </row>
    <row r="364" spans="3:13" x14ac:dyDescent="0.3">
      <c r="C364" s="22"/>
      <c r="D364" s="991"/>
      <c r="E364" s="992"/>
      <c r="F364" s="992"/>
      <c r="G364" s="992"/>
      <c r="H364" s="992"/>
      <c r="I364" s="992"/>
      <c r="J364" s="992"/>
      <c r="K364" s="992"/>
      <c r="L364" s="993"/>
      <c r="M364" s="21"/>
    </row>
    <row r="365" spans="3:13" x14ac:dyDescent="0.3">
      <c r="C365" s="22"/>
      <c r="D365" s="991"/>
      <c r="E365" s="992"/>
      <c r="F365" s="992"/>
      <c r="G365" s="992"/>
      <c r="H365" s="992"/>
      <c r="I365" s="992"/>
      <c r="J365" s="992"/>
      <c r="K365" s="992"/>
      <c r="L365" s="993"/>
      <c r="M365" s="21"/>
    </row>
    <row r="366" spans="3:13" x14ac:dyDescent="0.3">
      <c r="C366" s="22"/>
      <c r="D366" s="991"/>
      <c r="E366" s="992"/>
      <c r="F366" s="992"/>
      <c r="G366" s="992"/>
      <c r="H366" s="992"/>
      <c r="I366" s="992"/>
      <c r="J366" s="992"/>
      <c r="K366" s="992"/>
      <c r="L366" s="993"/>
      <c r="M366" s="21"/>
    </row>
    <row r="367" spans="3:13" x14ac:dyDescent="0.3">
      <c r="C367" s="22"/>
      <c r="D367" s="991"/>
      <c r="E367" s="992"/>
      <c r="F367" s="992"/>
      <c r="G367" s="992"/>
      <c r="H367" s="992"/>
      <c r="I367" s="992"/>
      <c r="J367" s="992"/>
      <c r="K367" s="992"/>
      <c r="L367" s="993"/>
      <c r="M367" s="21"/>
    </row>
    <row r="368" spans="3:13" x14ac:dyDescent="0.3">
      <c r="C368" s="22"/>
      <c r="D368" s="994"/>
      <c r="E368" s="995"/>
      <c r="F368" s="995"/>
      <c r="G368" s="995"/>
      <c r="H368" s="995"/>
      <c r="I368" s="995"/>
      <c r="J368" s="995"/>
      <c r="K368" s="995"/>
      <c r="L368" s="996"/>
      <c r="M368" s="21"/>
    </row>
    <row r="369" spans="3:13" x14ac:dyDescent="0.3">
      <c r="C369" s="22"/>
      <c r="D369" s="456"/>
      <c r="E369" s="454"/>
      <c r="F369" s="454"/>
      <c r="G369" s="454"/>
      <c r="H369" s="454"/>
      <c r="I369" s="454"/>
      <c r="J369" s="454"/>
      <c r="K369" s="454"/>
      <c r="L369" s="456"/>
      <c r="M369" s="21"/>
    </row>
    <row r="370" spans="3:13" x14ac:dyDescent="0.3">
      <c r="C370" s="22"/>
      <c r="D370" s="985" t="s">
        <v>476</v>
      </c>
      <c r="E370" s="986"/>
      <c r="F370" s="986"/>
      <c r="G370" s="986"/>
      <c r="H370" s="986"/>
      <c r="I370" s="986"/>
      <c r="J370" s="986"/>
      <c r="K370" s="986"/>
      <c r="L370" s="987"/>
      <c r="M370" s="21"/>
    </row>
    <row r="371" spans="3:13" x14ac:dyDescent="0.3">
      <c r="C371" s="22"/>
      <c r="D371" s="988"/>
      <c r="E371" s="989"/>
      <c r="F371" s="989"/>
      <c r="G371" s="989"/>
      <c r="H371" s="989"/>
      <c r="I371" s="989"/>
      <c r="J371" s="989"/>
      <c r="K371" s="989"/>
      <c r="L371" s="990"/>
      <c r="M371" s="21"/>
    </row>
    <row r="372" spans="3:13" x14ac:dyDescent="0.3">
      <c r="C372" s="22"/>
      <c r="D372" s="991"/>
      <c r="E372" s="992"/>
      <c r="F372" s="992"/>
      <c r="G372" s="992"/>
      <c r="H372" s="992"/>
      <c r="I372" s="992"/>
      <c r="J372" s="992"/>
      <c r="K372" s="992"/>
      <c r="L372" s="993"/>
      <c r="M372" s="21"/>
    </row>
    <row r="373" spans="3:13" x14ac:dyDescent="0.3">
      <c r="C373" s="22"/>
      <c r="D373" s="991"/>
      <c r="E373" s="992"/>
      <c r="F373" s="992"/>
      <c r="G373" s="992"/>
      <c r="H373" s="992"/>
      <c r="I373" s="992"/>
      <c r="J373" s="992"/>
      <c r="K373" s="992"/>
      <c r="L373" s="993"/>
      <c r="M373" s="21"/>
    </row>
    <row r="374" spans="3:13" x14ac:dyDescent="0.3">
      <c r="C374" s="22"/>
      <c r="D374" s="991"/>
      <c r="E374" s="992"/>
      <c r="F374" s="992"/>
      <c r="G374" s="992"/>
      <c r="H374" s="992"/>
      <c r="I374" s="992"/>
      <c r="J374" s="992"/>
      <c r="K374" s="992"/>
      <c r="L374" s="993"/>
      <c r="M374" s="21"/>
    </row>
    <row r="375" spans="3:13" x14ac:dyDescent="0.3">
      <c r="C375" s="22"/>
      <c r="D375" s="991"/>
      <c r="E375" s="992"/>
      <c r="F375" s="992"/>
      <c r="G375" s="992"/>
      <c r="H375" s="992"/>
      <c r="I375" s="992"/>
      <c r="J375" s="992"/>
      <c r="K375" s="992"/>
      <c r="L375" s="993"/>
      <c r="M375" s="21"/>
    </row>
    <row r="376" spans="3:13" x14ac:dyDescent="0.3">
      <c r="C376" s="22"/>
      <c r="D376" s="991"/>
      <c r="E376" s="992"/>
      <c r="F376" s="992"/>
      <c r="G376" s="992"/>
      <c r="H376" s="992"/>
      <c r="I376" s="992"/>
      <c r="J376" s="992"/>
      <c r="K376" s="992"/>
      <c r="L376" s="993"/>
      <c r="M376" s="21"/>
    </row>
    <row r="377" spans="3:13" x14ac:dyDescent="0.3">
      <c r="C377" s="22"/>
      <c r="D377" s="991"/>
      <c r="E377" s="992"/>
      <c r="F377" s="992"/>
      <c r="G377" s="992"/>
      <c r="H377" s="992"/>
      <c r="I377" s="992"/>
      <c r="J377" s="992"/>
      <c r="K377" s="992"/>
      <c r="L377" s="993"/>
      <c r="M377" s="21"/>
    </row>
    <row r="378" spans="3:13" x14ac:dyDescent="0.3">
      <c r="C378" s="22"/>
      <c r="D378" s="991"/>
      <c r="E378" s="992"/>
      <c r="F378" s="992"/>
      <c r="G378" s="992"/>
      <c r="H378" s="992"/>
      <c r="I378" s="992"/>
      <c r="J378" s="992"/>
      <c r="K378" s="992"/>
      <c r="L378" s="993"/>
      <c r="M378" s="21"/>
    </row>
    <row r="379" spans="3:13" x14ac:dyDescent="0.3">
      <c r="C379" s="22"/>
      <c r="D379" s="991"/>
      <c r="E379" s="992"/>
      <c r="F379" s="992"/>
      <c r="G379" s="992"/>
      <c r="H379" s="992"/>
      <c r="I379" s="992"/>
      <c r="J379" s="992"/>
      <c r="K379" s="992"/>
      <c r="L379" s="993"/>
      <c r="M379" s="21"/>
    </row>
    <row r="380" spans="3:13" x14ac:dyDescent="0.3">
      <c r="C380" s="22"/>
      <c r="D380" s="991"/>
      <c r="E380" s="992"/>
      <c r="F380" s="992"/>
      <c r="G380" s="992"/>
      <c r="H380" s="992"/>
      <c r="I380" s="992"/>
      <c r="J380" s="992"/>
      <c r="K380" s="992"/>
      <c r="L380" s="993"/>
      <c r="M380" s="21"/>
    </row>
    <row r="381" spans="3:13" x14ac:dyDescent="0.3">
      <c r="C381" s="22"/>
      <c r="D381" s="991"/>
      <c r="E381" s="992"/>
      <c r="F381" s="992"/>
      <c r="G381" s="992"/>
      <c r="H381" s="992"/>
      <c r="I381" s="992"/>
      <c r="J381" s="992"/>
      <c r="K381" s="992"/>
      <c r="L381" s="993"/>
      <c r="M381" s="21"/>
    </row>
    <row r="382" spans="3:13" x14ac:dyDescent="0.3">
      <c r="C382" s="22"/>
      <c r="D382" s="991"/>
      <c r="E382" s="992"/>
      <c r="F382" s="992"/>
      <c r="G382" s="992"/>
      <c r="H382" s="992"/>
      <c r="I382" s="992"/>
      <c r="J382" s="992"/>
      <c r="K382" s="992"/>
      <c r="L382" s="993"/>
      <c r="M382" s="21"/>
    </row>
    <row r="383" spans="3:13" x14ac:dyDescent="0.3">
      <c r="C383" s="22"/>
      <c r="D383" s="991"/>
      <c r="E383" s="992"/>
      <c r="F383" s="992"/>
      <c r="G383" s="992"/>
      <c r="H383" s="992"/>
      <c r="I383" s="992"/>
      <c r="J383" s="992"/>
      <c r="K383" s="992"/>
      <c r="L383" s="993"/>
      <c r="M383" s="21"/>
    </row>
    <row r="384" spans="3:13" x14ac:dyDescent="0.3">
      <c r="C384" s="22"/>
      <c r="D384" s="991"/>
      <c r="E384" s="992"/>
      <c r="F384" s="992"/>
      <c r="G384" s="992"/>
      <c r="H384" s="992"/>
      <c r="I384" s="992"/>
      <c r="J384" s="992"/>
      <c r="K384" s="992"/>
      <c r="L384" s="993"/>
      <c r="M384" s="21"/>
    </row>
    <row r="385" spans="3:13" x14ac:dyDescent="0.3">
      <c r="C385" s="22"/>
      <c r="D385" s="991"/>
      <c r="E385" s="992"/>
      <c r="F385" s="992"/>
      <c r="G385" s="992"/>
      <c r="H385" s="992"/>
      <c r="I385" s="992"/>
      <c r="J385" s="992"/>
      <c r="K385" s="992"/>
      <c r="L385" s="993"/>
      <c r="M385" s="21"/>
    </row>
    <row r="386" spans="3:13" x14ac:dyDescent="0.3">
      <c r="C386" s="22"/>
      <c r="D386" s="991"/>
      <c r="E386" s="992"/>
      <c r="F386" s="992"/>
      <c r="G386" s="992"/>
      <c r="H386" s="992"/>
      <c r="I386" s="992"/>
      <c r="J386" s="992"/>
      <c r="K386" s="992"/>
      <c r="L386" s="993"/>
      <c r="M386" s="21"/>
    </row>
    <row r="387" spans="3:13" x14ac:dyDescent="0.3">
      <c r="C387" s="22"/>
      <c r="D387" s="991"/>
      <c r="E387" s="992"/>
      <c r="F387" s="992"/>
      <c r="G387" s="992"/>
      <c r="H387" s="992"/>
      <c r="I387" s="992"/>
      <c r="J387" s="992"/>
      <c r="K387" s="992"/>
      <c r="L387" s="993"/>
      <c r="M387" s="21"/>
    </row>
    <row r="388" spans="3:13" x14ac:dyDescent="0.3">
      <c r="C388" s="22"/>
      <c r="D388" s="991"/>
      <c r="E388" s="992"/>
      <c r="F388" s="992"/>
      <c r="G388" s="992"/>
      <c r="H388" s="992"/>
      <c r="I388" s="992"/>
      <c r="J388" s="992"/>
      <c r="K388" s="992"/>
      <c r="L388" s="993"/>
      <c r="M388" s="21"/>
    </row>
    <row r="389" spans="3:13" x14ac:dyDescent="0.3">
      <c r="C389" s="22"/>
      <c r="D389" s="991"/>
      <c r="E389" s="992"/>
      <c r="F389" s="992"/>
      <c r="G389" s="992"/>
      <c r="H389" s="992"/>
      <c r="I389" s="992"/>
      <c r="J389" s="992"/>
      <c r="K389" s="992"/>
      <c r="L389" s="993"/>
      <c r="M389" s="21"/>
    </row>
    <row r="390" spans="3:13" x14ac:dyDescent="0.3">
      <c r="C390" s="22"/>
      <c r="D390" s="994"/>
      <c r="E390" s="995"/>
      <c r="F390" s="995"/>
      <c r="G390" s="995"/>
      <c r="H390" s="995"/>
      <c r="I390" s="995"/>
      <c r="J390" s="995"/>
      <c r="K390" s="995"/>
      <c r="L390" s="996"/>
      <c r="M390" s="21"/>
    </row>
    <row r="391" spans="3:13" x14ac:dyDescent="0.3">
      <c r="C391" s="26"/>
      <c r="D391" s="27"/>
      <c r="E391" s="27"/>
      <c r="F391" s="27"/>
      <c r="G391" s="27"/>
      <c r="H391" s="27"/>
      <c r="I391" s="27"/>
      <c r="J391" s="27"/>
      <c r="K391" s="27"/>
      <c r="L391" s="27"/>
      <c r="M391" s="28"/>
    </row>
    <row r="393" spans="3:13" ht="12.6" customHeight="1" x14ac:dyDescent="0.3"/>
    <row r="394" spans="3:13" x14ac:dyDescent="0.3">
      <c r="C394" s="49"/>
      <c r="D394" s="18"/>
      <c r="E394" s="18"/>
      <c r="F394" s="18"/>
      <c r="G394" s="18"/>
      <c r="H394" s="18"/>
      <c r="I394" s="18"/>
      <c r="J394" s="18"/>
      <c r="K394" s="18"/>
      <c r="L394" s="18"/>
      <c r="M394" s="50"/>
    </row>
    <row r="395" spans="3:13" ht="7.8" customHeight="1" x14ac:dyDescent="0.3">
      <c r="C395" s="22"/>
      <c r="D395" s="525"/>
      <c r="E395" s="526"/>
      <c r="F395" s="997" t="s">
        <v>16</v>
      </c>
      <c r="G395" s="998"/>
      <c r="H395" s="998"/>
      <c r="I395" s="998"/>
      <c r="J395" s="999"/>
      <c r="K395" s="540" t="s">
        <v>10</v>
      </c>
      <c r="L395" s="542"/>
      <c r="M395" s="21"/>
    </row>
    <row r="396" spans="3:13" ht="14.4" customHeight="1" x14ac:dyDescent="0.3">
      <c r="C396" s="22"/>
      <c r="D396" s="528"/>
      <c r="E396" s="529"/>
      <c r="F396" s="1000"/>
      <c r="G396" s="1001"/>
      <c r="H396" s="1001"/>
      <c r="I396" s="1001"/>
      <c r="J396" s="1002"/>
      <c r="K396" s="543" t="s">
        <v>15</v>
      </c>
      <c r="L396" s="545"/>
      <c r="M396" s="21"/>
    </row>
    <row r="397" spans="3:13" ht="7.8" customHeight="1" x14ac:dyDescent="0.3">
      <c r="C397" s="22"/>
      <c r="D397" s="528"/>
      <c r="E397" s="529"/>
      <c r="F397" s="1000"/>
      <c r="G397" s="1001"/>
      <c r="H397" s="1001"/>
      <c r="I397" s="1001"/>
      <c r="J397" s="1002"/>
      <c r="K397" s="540" t="s">
        <v>11</v>
      </c>
      <c r="L397" s="542"/>
      <c r="M397" s="21"/>
    </row>
    <row r="398" spans="3:13" ht="14.4" customHeight="1" x14ac:dyDescent="0.3">
      <c r="C398" s="22"/>
      <c r="D398" s="528"/>
      <c r="E398" s="529"/>
      <c r="F398" s="1000"/>
      <c r="G398" s="1001"/>
      <c r="H398" s="1001"/>
      <c r="I398" s="1001"/>
      <c r="J398" s="1002"/>
      <c r="K398" s="543" t="s">
        <v>12</v>
      </c>
      <c r="L398" s="545"/>
      <c r="M398" s="21"/>
    </row>
    <row r="399" spans="3:13" ht="7.8" customHeight="1" x14ac:dyDescent="0.3">
      <c r="C399" s="22"/>
      <c r="D399" s="528"/>
      <c r="E399" s="529"/>
      <c r="F399" s="1000"/>
      <c r="G399" s="1001"/>
      <c r="H399" s="1001"/>
      <c r="I399" s="1001"/>
      <c r="J399" s="1002"/>
      <c r="K399" s="540" t="s">
        <v>13</v>
      </c>
      <c r="L399" s="542"/>
      <c r="M399" s="21"/>
    </row>
    <row r="400" spans="3:13" ht="14.4" customHeight="1" x14ac:dyDescent="0.3">
      <c r="C400" s="22"/>
      <c r="D400" s="528"/>
      <c r="E400" s="529"/>
      <c r="F400" s="1000"/>
      <c r="G400" s="1001"/>
      <c r="H400" s="1001"/>
      <c r="I400" s="1001"/>
      <c r="J400" s="1002"/>
      <c r="K400" s="546">
        <v>45709</v>
      </c>
      <c r="L400" s="548"/>
      <c r="M400" s="21"/>
    </row>
    <row r="401" spans="3:13" ht="7.8" customHeight="1" x14ac:dyDescent="0.3">
      <c r="C401" s="22"/>
      <c r="D401" s="528"/>
      <c r="E401" s="529"/>
      <c r="F401" s="1000"/>
      <c r="G401" s="1001"/>
      <c r="H401" s="1001"/>
      <c r="I401" s="1001"/>
      <c r="J401" s="1002"/>
      <c r="K401" s="540" t="s">
        <v>14</v>
      </c>
      <c r="L401" s="542"/>
      <c r="M401" s="21"/>
    </row>
    <row r="402" spans="3:13" ht="14.4" customHeight="1" x14ac:dyDescent="0.3">
      <c r="C402" s="22"/>
      <c r="D402" s="531"/>
      <c r="E402" s="532"/>
      <c r="F402" s="1003"/>
      <c r="G402" s="1004"/>
      <c r="H402" s="1004"/>
      <c r="I402" s="1004"/>
      <c r="J402" s="1005"/>
      <c r="K402" s="543" t="s">
        <v>460</v>
      </c>
      <c r="L402" s="545"/>
      <c r="M402" s="21"/>
    </row>
    <row r="403" spans="3:13" x14ac:dyDescent="0.3">
      <c r="C403" s="22"/>
      <c r="M403" s="21"/>
    </row>
    <row r="404" spans="3:13" x14ac:dyDescent="0.3">
      <c r="C404" s="22"/>
      <c r="D404" s="985" t="s">
        <v>477</v>
      </c>
      <c r="E404" s="986"/>
      <c r="F404" s="986"/>
      <c r="G404" s="986"/>
      <c r="H404" s="986"/>
      <c r="I404" s="986"/>
      <c r="J404" s="986"/>
      <c r="K404" s="986"/>
      <c r="L404" s="987"/>
      <c r="M404" s="21"/>
    </row>
    <row r="405" spans="3:13" x14ac:dyDescent="0.3">
      <c r="C405" s="22"/>
      <c r="D405" s="988"/>
      <c r="E405" s="989"/>
      <c r="F405" s="989"/>
      <c r="G405" s="989"/>
      <c r="H405" s="989"/>
      <c r="I405" s="989"/>
      <c r="J405" s="989"/>
      <c r="K405" s="989"/>
      <c r="L405" s="990"/>
      <c r="M405" s="21"/>
    </row>
    <row r="406" spans="3:13" x14ac:dyDescent="0.3">
      <c r="C406" s="22"/>
      <c r="D406" s="991"/>
      <c r="E406" s="992"/>
      <c r="F406" s="992"/>
      <c r="G406" s="992"/>
      <c r="H406" s="992"/>
      <c r="I406" s="992"/>
      <c r="J406" s="992"/>
      <c r="K406" s="992"/>
      <c r="L406" s="993"/>
      <c r="M406" s="21"/>
    </row>
    <row r="407" spans="3:13" x14ac:dyDescent="0.3">
      <c r="C407" s="22"/>
      <c r="D407" s="991"/>
      <c r="E407" s="992"/>
      <c r="F407" s="992"/>
      <c r="G407" s="992"/>
      <c r="H407" s="992"/>
      <c r="I407" s="992"/>
      <c r="J407" s="992"/>
      <c r="K407" s="992"/>
      <c r="L407" s="993"/>
      <c r="M407" s="21"/>
    </row>
    <row r="408" spans="3:13" x14ac:dyDescent="0.3">
      <c r="C408" s="22"/>
      <c r="D408" s="991"/>
      <c r="E408" s="992"/>
      <c r="F408" s="992"/>
      <c r="G408" s="992"/>
      <c r="H408" s="992"/>
      <c r="I408" s="992"/>
      <c r="J408" s="992"/>
      <c r="K408" s="992"/>
      <c r="L408" s="993"/>
      <c r="M408" s="21"/>
    </row>
    <row r="409" spans="3:13" x14ac:dyDescent="0.3">
      <c r="C409" s="22"/>
      <c r="D409" s="991"/>
      <c r="E409" s="992"/>
      <c r="F409" s="992"/>
      <c r="G409" s="992"/>
      <c r="H409" s="992"/>
      <c r="I409" s="992"/>
      <c r="J409" s="992"/>
      <c r="K409" s="992"/>
      <c r="L409" s="993"/>
      <c r="M409" s="21"/>
    </row>
    <row r="410" spans="3:13" x14ac:dyDescent="0.3">
      <c r="C410" s="22"/>
      <c r="D410" s="991"/>
      <c r="E410" s="992"/>
      <c r="F410" s="992"/>
      <c r="G410" s="992"/>
      <c r="H410" s="992"/>
      <c r="I410" s="992"/>
      <c r="J410" s="992"/>
      <c r="K410" s="992"/>
      <c r="L410" s="993"/>
      <c r="M410" s="21"/>
    </row>
    <row r="411" spans="3:13" x14ac:dyDescent="0.3">
      <c r="C411" s="22"/>
      <c r="D411" s="991"/>
      <c r="E411" s="992"/>
      <c r="F411" s="992"/>
      <c r="G411" s="992"/>
      <c r="H411" s="992"/>
      <c r="I411" s="992"/>
      <c r="J411" s="992"/>
      <c r="K411" s="992"/>
      <c r="L411" s="993"/>
      <c r="M411" s="21"/>
    </row>
    <row r="412" spans="3:13" x14ac:dyDescent="0.3">
      <c r="C412" s="22"/>
      <c r="D412" s="991"/>
      <c r="E412" s="992"/>
      <c r="F412" s="992"/>
      <c r="G412" s="992"/>
      <c r="H412" s="992"/>
      <c r="I412" s="992"/>
      <c r="J412" s="992"/>
      <c r="K412" s="992"/>
      <c r="L412" s="993"/>
      <c r="M412" s="21"/>
    </row>
    <row r="413" spans="3:13" x14ac:dyDescent="0.3">
      <c r="C413" s="22"/>
      <c r="D413" s="991"/>
      <c r="E413" s="992"/>
      <c r="F413" s="992"/>
      <c r="G413" s="992"/>
      <c r="H413" s="992"/>
      <c r="I413" s="992"/>
      <c r="J413" s="992"/>
      <c r="K413" s="992"/>
      <c r="L413" s="993"/>
      <c r="M413" s="21"/>
    </row>
    <row r="414" spans="3:13" x14ac:dyDescent="0.3">
      <c r="C414" s="22"/>
      <c r="D414" s="991"/>
      <c r="E414" s="992"/>
      <c r="F414" s="992"/>
      <c r="G414" s="992"/>
      <c r="H414" s="992"/>
      <c r="I414" s="992"/>
      <c r="J414" s="992"/>
      <c r="K414" s="992"/>
      <c r="L414" s="993"/>
      <c r="M414" s="21"/>
    </row>
    <row r="415" spans="3:13" x14ac:dyDescent="0.3">
      <c r="C415" s="22"/>
      <c r="D415" s="991"/>
      <c r="E415" s="992"/>
      <c r="F415" s="992"/>
      <c r="G415" s="992"/>
      <c r="H415" s="992"/>
      <c r="I415" s="992"/>
      <c r="J415" s="992"/>
      <c r="K415" s="992"/>
      <c r="L415" s="993"/>
      <c r="M415" s="21"/>
    </row>
    <row r="416" spans="3:13" x14ac:dyDescent="0.3">
      <c r="C416" s="22"/>
      <c r="D416" s="991"/>
      <c r="E416" s="992"/>
      <c r="F416" s="992"/>
      <c r="G416" s="992"/>
      <c r="H416" s="992"/>
      <c r="I416" s="992"/>
      <c r="J416" s="992"/>
      <c r="K416" s="992"/>
      <c r="L416" s="993"/>
      <c r="M416" s="21"/>
    </row>
    <row r="417" spans="3:13" x14ac:dyDescent="0.3">
      <c r="C417" s="22"/>
      <c r="D417" s="994"/>
      <c r="E417" s="995"/>
      <c r="F417" s="995"/>
      <c r="G417" s="995"/>
      <c r="H417" s="995"/>
      <c r="I417" s="995"/>
      <c r="J417" s="995"/>
      <c r="K417" s="995"/>
      <c r="L417" s="996"/>
      <c r="M417" s="21"/>
    </row>
    <row r="418" spans="3:13" x14ac:dyDescent="0.3">
      <c r="C418" s="22"/>
      <c r="D418" s="456"/>
      <c r="E418" s="454"/>
      <c r="F418" s="454"/>
      <c r="G418" s="454"/>
      <c r="H418" s="454"/>
      <c r="I418" s="454"/>
      <c r="J418" s="454"/>
      <c r="K418" s="454"/>
      <c r="L418" s="456"/>
      <c r="M418" s="21"/>
    </row>
    <row r="419" spans="3:13" x14ac:dyDescent="0.3">
      <c r="C419" s="22"/>
      <c r="D419" s="985" t="s">
        <v>478</v>
      </c>
      <c r="E419" s="986"/>
      <c r="F419" s="986"/>
      <c r="G419" s="986"/>
      <c r="H419" s="986"/>
      <c r="I419" s="986"/>
      <c r="J419" s="986"/>
      <c r="K419" s="986"/>
      <c r="L419" s="987"/>
      <c r="M419" s="21"/>
    </row>
    <row r="420" spans="3:13" x14ac:dyDescent="0.3">
      <c r="C420" s="22"/>
      <c r="D420" s="988"/>
      <c r="E420" s="989"/>
      <c r="F420" s="989"/>
      <c r="G420" s="989"/>
      <c r="H420" s="989"/>
      <c r="I420" s="989"/>
      <c r="J420" s="989"/>
      <c r="K420" s="989"/>
      <c r="L420" s="990"/>
      <c r="M420" s="21"/>
    </row>
    <row r="421" spans="3:13" x14ac:dyDescent="0.3">
      <c r="C421" s="22"/>
      <c r="D421" s="991"/>
      <c r="E421" s="992"/>
      <c r="F421" s="992"/>
      <c r="G421" s="992"/>
      <c r="H421" s="992"/>
      <c r="I421" s="992"/>
      <c r="J421" s="992"/>
      <c r="K421" s="992"/>
      <c r="L421" s="993"/>
      <c r="M421" s="21"/>
    </row>
    <row r="422" spans="3:13" x14ac:dyDescent="0.3">
      <c r="C422" s="22"/>
      <c r="D422" s="991"/>
      <c r="E422" s="992"/>
      <c r="F422" s="992"/>
      <c r="G422" s="992"/>
      <c r="H422" s="992"/>
      <c r="I422" s="992"/>
      <c r="J422" s="992"/>
      <c r="K422" s="992"/>
      <c r="L422" s="993"/>
      <c r="M422" s="21"/>
    </row>
    <row r="423" spans="3:13" x14ac:dyDescent="0.3">
      <c r="C423" s="22"/>
      <c r="D423" s="991"/>
      <c r="E423" s="992"/>
      <c r="F423" s="992"/>
      <c r="G423" s="992"/>
      <c r="H423" s="992"/>
      <c r="I423" s="992"/>
      <c r="J423" s="992"/>
      <c r="K423" s="992"/>
      <c r="L423" s="993"/>
      <c r="M423" s="21"/>
    </row>
    <row r="424" spans="3:13" x14ac:dyDescent="0.3">
      <c r="C424" s="22"/>
      <c r="D424" s="991"/>
      <c r="E424" s="992"/>
      <c r="F424" s="992"/>
      <c r="G424" s="992"/>
      <c r="H424" s="992"/>
      <c r="I424" s="992"/>
      <c r="J424" s="992"/>
      <c r="K424" s="992"/>
      <c r="L424" s="993"/>
      <c r="M424" s="21"/>
    </row>
    <row r="425" spans="3:13" x14ac:dyDescent="0.3">
      <c r="C425" s="22"/>
      <c r="D425" s="991"/>
      <c r="E425" s="992"/>
      <c r="F425" s="992"/>
      <c r="G425" s="992"/>
      <c r="H425" s="992"/>
      <c r="I425" s="992"/>
      <c r="J425" s="992"/>
      <c r="K425" s="992"/>
      <c r="L425" s="993"/>
      <c r="M425" s="21"/>
    </row>
    <row r="426" spans="3:13" x14ac:dyDescent="0.3">
      <c r="C426" s="22"/>
      <c r="D426" s="991"/>
      <c r="E426" s="992"/>
      <c r="F426" s="992"/>
      <c r="G426" s="992"/>
      <c r="H426" s="992"/>
      <c r="I426" s="992"/>
      <c r="J426" s="992"/>
      <c r="K426" s="992"/>
      <c r="L426" s="993"/>
      <c r="M426" s="21"/>
    </row>
    <row r="427" spans="3:13" x14ac:dyDescent="0.3">
      <c r="C427" s="22"/>
      <c r="D427" s="991"/>
      <c r="E427" s="992"/>
      <c r="F427" s="992"/>
      <c r="G427" s="992"/>
      <c r="H427" s="992"/>
      <c r="I427" s="992"/>
      <c r="J427" s="992"/>
      <c r="K427" s="992"/>
      <c r="L427" s="993"/>
      <c r="M427" s="21"/>
    </row>
    <row r="428" spans="3:13" x14ac:dyDescent="0.3">
      <c r="C428" s="22"/>
      <c r="D428" s="991"/>
      <c r="E428" s="992"/>
      <c r="F428" s="992"/>
      <c r="G428" s="992"/>
      <c r="H428" s="992"/>
      <c r="I428" s="992"/>
      <c r="J428" s="992"/>
      <c r="K428" s="992"/>
      <c r="L428" s="993"/>
      <c r="M428" s="21"/>
    </row>
    <row r="429" spans="3:13" x14ac:dyDescent="0.3">
      <c r="C429" s="22"/>
      <c r="D429" s="991"/>
      <c r="E429" s="992"/>
      <c r="F429" s="992"/>
      <c r="G429" s="992"/>
      <c r="H429" s="992"/>
      <c r="I429" s="992"/>
      <c r="J429" s="992"/>
      <c r="K429" s="992"/>
      <c r="L429" s="993"/>
      <c r="M429" s="21"/>
    </row>
    <row r="430" spans="3:13" x14ac:dyDescent="0.3">
      <c r="C430" s="22"/>
      <c r="D430" s="991"/>
      <c r="E430" s="992"/>
      <c r="F430" s="992"/>
      <c r="G430" s="992"/>
      <c r="H430" s="992"/>
      <c r="I430" s="992"/>
      <c r="J430" s="992"/>
      <c r="K430" s="992"/>
      <c r="L430" s="993"/>
      <c r="M430" s="21"/>
    </row>
    <row r="431" spans="3:13" x14ac:dyDescent="0.3">
      <c r="C431" s="22"/>
      <c r="D431" s="991"/>
      <c r="E431" s="992"/>
      <c r="F431" s="992"/>
      <c r="G431" s="992"/>
      <c r="H431" s="992"/>
      <c r="I431" s="992"/>
      <c r="J431" s="992"/>
      <c r="K431" s="992"/>
      <c r="L431" s="993"/>
      <c r="M431" s="21"/>
    </row>
    <row r="432" spans="3:13" x14ac:dyDescent="0.3">
      <c r="C432" s="22"/>
      <c r="D432" s="991"/>
      <c r="E432" s="992"/>
      <c r="F432" s="992"/>
      <c r="G432" s="992"/>
      <c r="H432" s="992"/>
      <c r="I432" s="992"/>
      <c r="J432" s="992"/>
      <c r="K432" s="992"/>
      <c r="L432" s="993"/>
      <c r="M432" s="21"/>
    </row>
    <row r="433" spans="3:13" x14ac:dyDescent="0.3">
      <c r="C433" s="22"/>
      <c r="D433" s="994"/>
      <c r="E433" s="995"/>
      <c r="F433" s="995"/>
      <c r="G433" s="995"/>
      <c r="H433" s="995"/>
      <c r="I433" s="995"/>
      <c r="J433" s="995"/>
      <c r="K433" s="995"/>
      <c r="L433" s="996"/>
      <c r="M433" s="21"/>
    </row>
    <row r="434" spans="3:13" x14ac:dyDescent="0.3">
      <c r="C434" s="22"/>
      <c r="D434" s="454"/>
      <c r="E434" s="454"/>
      <c r="F434" s="454"/>
      <c r="G434" s="454"/>
      <c r="H434" s="454"/>
      <c r="I434" s="454"/>
      <c r="J434" s="454"/>
      <c r="K434" s="454"/>
      <c r="L434" s="455"/>
      <c r="M434" s="21"/>
    </row>
    <row r="435" spans="3:13" x14ac:dyDescent="0.3">
      <c r="C435" s="22"/>
      <c r="D435" s="454"/>
      <c r="E435" s="454"/>
      <c r="F435" s="992" t="s">
        <v>479</v>
      </c>
      <c r="G435" s="992"/>
      <c r="H435" s="992"/>
      <c r="I435" s="992"/>
      <c r="J435" s="992"/>
      <c r="K435" s="454"/>
      <c r="L435" s="454"/>
      <c r="M435" s="21"/>
    </row>
    <row r="436" spans="3:13" x14ac:dyDescent="0.3">
      <c r="C436" s="22"/>
      <c r="D436" s="454"/>
      <c r="E436" s="454"/>
      <c r="F436" s="992" t="s">
        <v>480</v>
      </c>
      <c r="G436" s="992"/>
      <c r="H436" s="992"/>
      <c r="I436" s="992"/>
      <c r="J436" s="992"/>
      <c r="K436" s="454"/>
      <c r="L436" s="454"/>
      <c r="M436" s="21"/>
    </row>
    <row r="437" spans="3:13" x14ac:dyDescent="0.3">
      <c r="C437" s="22"/>
      <c r="D437" s="454"/>
      <c r="E437" s="454"/>
      <c r="F437" s="992" t="s">
        <v>481</v>
      </c>
      <c r="G437" s="992"/>
      <c r="H437" s="992"/>
      <c r="I437" s="992"/>
      <c r="J437" s="992"/>
      <c r="K437" s="454"/>
      <c r="L437" s="454"/>
      <c r="M437" s="21"/>
    </row>
    <row r="438" spans="3:13" x14ac:dyDescent="0.3">
      <c r="C438" s="22"/>
      <c r="D438" s="454"/>
      <c r="E438" s="454"/>
      <c r="K438" s="454"/>
      <c r="L438" s="454"/>
      <c r="M438" s="21"/>
    </row>
    <row r="439" spans="3:13" x14ac:dyDescent="0.3">
      <c r="C439" s="22"/>
      <c r="D439" s="1015" t="s">
        <v>17</v>
      </c>
      <c r="E439" s="1015"/>
      <c r="F439" s="1015"/>
      <c r="G439" s="1015"/>
      <c r="H439" s="1015"/>
      <c r="I439" s="1015"/>
      <c r="J439" s="1015"/>
      <c r="K439" s="1015"/>
      <c r="L439" s="1015"/>
      <c r="M439" s="21"/>
    </row>
    <row r="440" spans="3:13" x14ac:dyDescent="0.3">
      <c r="C440" s="26"/>
      <c r="D440" s="27"/>
      <c r="E440" s="27"/>
      <c r="F440" s="27"/>
      <c r="G440" s="27"/>
      <c r="H440" s="27"/>
      <c r="I440" s="27"/>
      <c r="J440" s="27"/>
      <c r="K440" s="27"/>
      <c r="L440" s="27"/>
      <c r="M440" s="28"/>
    </row>
    <row r="447" spans="3:13" ht="14.4" customHeight="1" x14ac:dyDescent="0.3">
      <c r="J447" s="29"/>
      <c r="K447" s="29"/>
      <c r="L447" s="29"/>
      <c r="M447" s="29"/>
    </row>
  </sheetData>
  <mergeCells count="132">
    <mergeCell ref="F436:J436"/>
    <mergeCell ref="F437:J437"/>
    <mergeCell ref="F435:J435"/>
    <mergeCell ref="D439:L439"/>
    <mergeCell ref="D404:L404"/>
    <mergeCell ref="D405:L417"/>
    <mergeCell ref="D419:L419"/>
    <mergeCell ref="D420:L433"/>
    <mergeCell ref="D395:E402"/>
    <mergeCell ref="F395:J402"/>
    <mergeCell ref="K395:L395"/>
    <mergeCell ref="K396:L396"/>
    <mergeCell ref="K397:L397"/>
    <mergeCell ref="K398:L398"/>
    <mergeCell ref="K399:L399"/>
    <mergeCell ref="K400:L400"/>
    <mergeCell ref="K401:L401"/>
    <mergeCell ref="K402:L402"/>
    <mergeCell ref="K352:L352"/>
    <mergeCell ref="K353:L353"/>
    <mergeCell ref="D355:L355"/>
    <mergeCell ref="D356:L368"/>
    <mergeCell ref="D370:L370"/>
    <mergeCell ref="D371:L390"/>
    <mergeCell ref="D306:L306"/>
    <mergeCell ref="D307:L341"/>
    <mergeCell ref="D346:E353"/>
    <mergeCell ref="F346:J353"/>
    <mergeCell ref="K346:L346"/>
    <mergeCell ref="K347:L347"/>
    <mergeCell ref="K348:L348"/>
    <mergeCell ref="K349:L349"/>
    <mergeCell ref="K350:L350"/>
    <mergeCell ref="K351:L351"/>
    <mergeCell ref="D297:E304"/>
    <mergeCell ref="F297:J304"/>
    <mergeCell ref="K297:L297"/>
    <mergeCell ref="K298:L298"/>
    <mergeCell ref="K299:L299"/>
    <mergeCell ref="K300:L300"/>
    <mergeCell ref="K301:L301"/>
    <mergeCell ref="K302:L302"/>
    <mergeCell ref="K303:L303"/>
    <mergeCell ref="K304:L304"/>
    <mergeCell ref="K254:L254"/>
    <mergeCell ref="K255:L255"/>
    <mergeCell ref="D257:L257"/>
    <mergeCell ref="D272:L272"/>
    <mergeCell ref="D258:L270"/>
    <mergeCell ref="D273:L292"/>
    <mergeCell ref="D208:L208"/>
    <mergeCell ref="D209:L243"/>
    <mergeCell ref="D248:E255"/>
    <mergeCell ref="F248:J255"/>
    <mergeCell ref="K248:L248"/>
    <mergeCell ref="K249:L249"/>
    <mergeCell ref="K250:L250"/>
    <mergeCell ref="K251:L251"/>
    <mergeCell ref="K252:L252"/>
    <mergeCell ref="K253:L253"/>
    <mergeCell ref="D199:E206"/>
    <mergeCell ref="F199:J206"/>
    <mergeCell ref="K199:L199"/>
    <mergeCell ref="K200:L200"/>
    <mergeCell ref="K201:L201"/>
    <mergeCell ref="K202:L202"/>
    <mergeCell ref="K203:L203"/>
    <mergeCell ref="K204:L204"/>
    <mergeCell ref="K205:L205"/>
    <mergeCell ref="K206:L206"/>
    <mergeCell ref="D160:L194"/>
    <mergeCell ref="K155:L155"/>
    <mergeCell ref="K156:L156"/>
    <mergeCell ref="K157:L157"/>
    <mergeCell ref="D159:L159"/>
    <mergeCell ref="D123:L126"/>
    <mergeCell ref="D129:L145"/>
    <mergeCell ref="D150:E157"/>
    <mergeCell ref="F150:J157"/>
    <mergeCell ref="K150:L150"/>
    <mergeCell ref="K151:L151"/>
    <mergeCell ref="K152:L152"/>
    <mergeCell ref="K153:L153"/>
    <mergeCell ref="K154:L154"/>
    <mergeCell ref="D122:L122"/>
    <mergeCell ref="D111:L114"/>
    <mergeCell ref="D117:L120"/>
    <mergeCell ref="D128:L128"/>
    <mergeCell ref="K107:L107"/>
    <mergeCell ref="K108:L108"/>
    <mergeCell ref="D110:L110"/>
    <mergeCell ref="D116:L116"/>
    <mergeCell ref="D80:L80"/>
    <mergeCell ref="D81:L96"/>
    <mergeCell ref="D101:E108"/>
    <mergeCell ref="F101:J108"/>
    <mergeCell ref="K101:L101"/>
    <mergeCell ref="K102:L102"/>
    <mergeCell ref="K103:L103"/>
    <mergeCell ref="K104:L104"/>
    <mergeCell ref="K105:L105"/>
    <mergeCell ref="K106:L106"/>
    <mergeCell ref="D62:L64"/>
    <mergeCell ref="D66:L66"/>
    <mergeCell ref="D67:L73"/>
    <mergeCell ref="D75:L75"/>
    <mergeCell ref="D76:L78"/>
    <mergeCell ref="K55:L55"/>
    <mergeCell ref="K56:L56"/>
    <mergeCell ref="K57:L57"/>
    <mergeCell ref="K58:L58"/>
    <mergeCell ref="K59:L59"/>
    <mergeCell ref="D61:L61"/>
    <mergeCell ref="K10:L10"/>
    <mergeCell ref="D12:L12"/>
    <mergeCell ref="D13:L17"/>
    <mergeCell ref="D19:L19"/>
    <mergeCell ref="D20:L47"/>
    <mergeCell ref="D52:E59"/>
    <mergeCell ref="F52:J59"/>
    <mergeCell ref="K52:L52"/>
    <mergeCell ref="K53:L53"/>
    <mergeCell ref="K54:L54"/>
    <mergeCell ref="F3:J10"/>
    <mergeCell ref="D3:E10"/>
    <mergeCell ref="K3:L3"/>
    <mergeCell ref="K4:L4"/>
    <mergeCell ref="K5:L5"/>
    <mergeCell ref="K6:L6"/>
    <mergeCell ref="K7:L7"/>
    <mergeCell ref="K8:L8"/>
    <mergeCell ref="K9:L9"/>
  </mergeCells>
  <conditionalFormatting sqref="K3:K10">
    <cfRule type="cellIs" dxfId="8" priority="16" operator="lessThan">
      <formula>0</formula>
    </cfRule>
  </conditionalFormatting>
  <conditionalFormatting sqref="K52:K59">
    <cfRule type="cellIs" dxfId="7" priority="14" operator="lessThan">
      <formula>0</formula>
    </cfRule>
  </conditionalFormatting>
  <conditionalFormatting sqref="K101:K108">
    <cfRule type="cellIs" dxfId="6" priority="12" operator="lessThan">
      <formula>0</formula>
    </cfRule>
  </conditionalFormatting>
  <conditionalFormatting sqref="K150:K157">
    <cfRule type="cellIs" dxfId="5" priority="10" operator="lessThan">
      <formula>0</formula>
    </cfRule>
  </conditionalFormatting>
  <conditionalFormatting sqref="K199:K206">
    <cfRule type="cellIs" dxfId="4" priority="8" operator="lessThan">
      <formula>0</formula>
    </cfRule>
  </conditionalFormatting>
  <conditionalFormatting sqref="K248:K255">
    <cfRule type="cellIs" dxfId="3" priority="6" operator="lessThan">
      <formula>0</formula>
    </cfRule>
  </conditionalFormatting>
  <conditionalFormatting sqref="K297:K304">
    <cfRule type="cellIs" dxfId="2" priority="5" operator="lessThan">
      <formula>0</formula>
    </cfRule>
  </conditionalFormatting>
  <conditionalFormatting sqref="K346:K353">
    <cfRule type="cellIs" dxfId="1" priority="3" operator="lessThan">
      <formula>0</formula>
    </cfRule>
  </conditionalFormatting>
  <conditionalFormatting sqref="K395:K402">
    <cfRule type="cellIs" dxfId="0" priority="1" operator="lessThan">
      <formula>0</formula>
    </cfRule>
  </conditionalFormatting>
  <hyperlinks>
    <hyperlink ref="D439" r:id="rId1" display="This work is licensed under a Creative Commons Attribution-NonCommercial 4.0 International License." xr:uid="{63DD3BFD-3B0D-4F85-8C08-64F367C9474E}"/>
  </hyperlinks>
  <pageMargins left="0.51181102362204722" right="0.51181102362204722" top="0.78740157480314965" bottom="0.78740157480314965" header="0.31496062992125984" footer="0.31496062992125984"/>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17</vt:i4>
      </vt:variant>
      <vt:variant>
        <vt:lpstr>Intervalos Nomeados</vt:lpstr>
      </vt:variant>
      <vt:variant>
        <vt:i4>2</vt:i4>
      </vt:variant>
    </vt:vector>
  </HeadingPairs>
  <TitlesOfParts>
    <vt:vector size="19" baseType="lpstr">
      <vt:lpstr>BaseSafra</vt:lpstr>
      <vt:lpstr>Cadastro de Itens</vt:lpstr>
      <vt:lpstr>Cadastro</vt:lpstr>
      <vt:lpstr>Overview</vt:lpstr>
      <vt:lpstr>Crédito</vt:lpstr>
      <vt:lpstr>Fornecedores</vt:lpstr>
      <vt:lpstr>Ativos</vt:lpstr>
      <vt:lpstr>Passivos</vt:lpstr>
      <vt:lpstr>Safra</vt:lpstr>
      <vt:lpstr>Planilha1</vt:lpstr>
      <vt:lpstr>Custo Safra</vt:lpstr>
      <vt:lpstr>Endividamento</vt:lpstr>
      <vt:lpstr>Garantias</vt:lpstr>
      <vt:lpstr>Diagnóstico</vt:lpstr>
      <vt:lpstr>DRE</vt:lpstr>
      <vt:lpstr>RELATÓRIO</vt:lpstr>
      <vt:lpstr>BANCO</vt:lpstr>
      <vt:lpstr>BANCO!Area_de_impressao</vt:lpstr>
      <vt:lpstr>RELATÓRIO!Area_de_impressao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Usuário 0004 IPRO</dc:creator>
  <cp:lastModifiedBy>Gabriela Almeida | IPRO</cp:lastModifiedBy>
  <cp:lastPrinted>2025-07-09T14:15:14Z</cp:lastPrinted>
  <dcterms:created xsi:type="dcterms:W3CDTF">2025-02-21T14:09:27Z</dcterms:created>
  <dcterms:modified xsi:type="dcterms:W3CDTF">2025-07-30T16:32:49Z</dcterms:modified>
</cp:coreProperties>
</file>